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nuigalwayie-my.sharepoint.com/personal/0124074s_universityofgalway_ie/Documents/Documents/RAO Website/"/>
    </mc:Choice>
  </mc:AlternateContent>
  <xr:revisionPtr revIDLastSave="311" documentId="8_{A6479C44-D83D-4834-A8E0-F3876E3612AE}" xr6:coauthVersionLast="47" xr6:coauthVersionMax="47" xr10:uidLastSave="{C6DDA6F4-C3BF-4801-B920-7513BE13A8EA}"/>
  <bookViews>
    <workbookView xWindow="-120" yWindow="-120" windowWidth="20730" windowHeight="11160" xr2:uid="{00000000-000D-0000-FFFF-FFFF00000000}"/>
  </bookViews>
  <sheets>
    <sheet name="Proposal" sheetId="1" r:id="rId1"/>
    <sheet name="Pay Increases" sheetId="12" state="hidden" r:id="rId2"/>
    <sheet name="IUA Scales" sheetId="14" r:id="rId3"/>
    <sheet name="SFI Scales" sheetId="10" r:id="rId4"/>
    <sheet name="HRB Scales" sheetId="9" r:id="rId5"/>
    <sheet name="UOG" sheetId="2" r:id="rId6"/>
    <sheet name="Fees" sheetId="6" r:id="rId7"/>
    <sheet name="Funders Overhead Rate" sheetId="7" state="hidden" r:id="rId8"/>
    <sheet name="Vat Determination Guide for RAO" sheetId="11" r:id="rId9"/>
    <sheet name="PI Time Calc " sheetId="13" r:id="rId10"/>
  </sheets>
  <definedNames>
    <definedName name="_xlnm.Print_Area" localSheetId="5">UOG!$C$1:$J$63</definedName>
    <definedName name="_xlnm.Print_Area" localSheetId="8">'Vat Determination Guide for RAO'!$A$1:$H$31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S6" i="2" l="1"/>
  <c r="ES7" i="2"/>
  <c r="ES8" i="2"/>
  <c r="ES9" i="2"/>
  <c r="ES10" i="2"/>
  <c r="ES11" i="2"/>
  <c r="ES12" i="2"/>
  <c r="ES13" i="2"/>
  <c r="ES14" i="2"/>
  <c r="ES15" i="2"/>
  <c r="ES16" i="2"/>
  <c r="ES17" i="2"/>
  <c r="ES18" i="2"/>
  <c r="ES19" i="2"/>
  <c r="ES20" i="2"/>
  <c r="ES21" i="2"/>
  <c r="ES22" i="2"/>
  <c r="ES23" i="2"/>
  <c r="ES24" i="2"/>
  <c r="ES25" i="2"/>
  <c r="ES26" i="2"/>
  <c r="ES27" i="2"/>
  <c r="ES28" i="2"/>
  <c r="ES29" i="2"/>
  <c r="ES30" i="2"/>
  <c r="ES31" i="2"/>
  <c r="ES32" i="2"/>
  <c r="ES33" i="2"/>
  <c r="ES34" i="2"/>
  <c r="ES35" i="2"/>
  <c r="ES36" i="2"/>
  <c r="ES37" i="2"/>
  <c r="ES38" i="2"/>
  <c r="ES39" i="2"/>
  <c r="ES40" i="2"/>
  <c r="ES41" i="2"/>
  <c r="ES42" i="2"/>
  <c r="ES43" i="2"/>
  <c r="ES44" i="2"/>
  <c r="ES45" i="2"/>
  <c r="ES46" i="2"/>
  <c r="ES47" i="2"/>
  <c r="ES48" i="2"/>
  <c r="ES49" i="2"/>
  <c r="ES50" i="2"/>
  <c r="ES51" i="2"/>
  <c r="ES52" i="2"/>
  <c r="ES53" i="2"/>
  <c r="ES54" i="2"/>
  <c r="ES55" i="2"/>
  <c r="ES56" i="2"/>
  <c r="ES57" i="2"/>
  <c r="ES58" i="2"/>
  <c r="ES59" i="2"/>
  <c r="ES60" i="2"/>
  <c r="ES61" i="2"/>
  <c r="ES62" i="2"/>
  <c r="ES63" i="2"/>
  <c r="ES5" i="2"/>
  <c r="EK58" i="2"/>
  <c r="EK59" i="2"/>
  <c r="EK60" i="2"/>
  <c r="EK61" i="2"/>
  <c r="EK62" i="2"/>
  <c r="EK63" i="2"/>
  <c r="EK57" i="2"/>
  <c r="EK48" i="2"/>
  <c r="EK49" i="2"/>
  <c r="EK50" i="2"/>
  <c r="EK51" i="2"/>
  <c r="EK52" i="2"/>
  <c r="EK53" i="2"/>
  <c r="EK54" i="2"/>
  <c r="EK55" i="2"/>
  <c r="EK56" i="2"/>
  <c r="EK47" i="2"/>
  <c r="EK22" i="2"/>
  <c r="EK23" i="2"/>
  <c r="EK24" i="2"/>
  <c r="EK25" i="2"/>
  <c r="EK26" i="2"/>
  <c r="EK27" i="2"/>
  <c r="EK28" i="2"/>
  <c r="EK29" i="2"/>
  <c r="EK30" i="2"/>
  <c r="EK31" i="2"/>
  <c r="EK32" i="2"/>
  <c r="EK33" i="2"/>
  <c r="EK34" i="2"/>
  <c r="EK35" i="2"/>
  <c r="EK36" i="2"/>
  <c r="EK37" i="2"/>
  <c r="EK38" i="2"/>
  <c r="EK39" i="2"/>
  <c r="EK40" i="2"/>
  <c r="EK41" i="2"/>
  <c r="EK42" i="2"/>
  <c r="EK43" i="2"/>
  <c r="EK44" i="2"/>
  <c r="EK45" i="2"/>
  <c r="EK46" i="2"/>
  <c r="EK21" i="2"/>
  <c r="EK6" i="2"/>
  <c r="EK7" i="2"/>
  <c r="EK8" i="2"/>
  <c r="EK9" i="2"/>
  <c r="EK10" i="2"/>
  <c r="EK11" i="2"/>
  <c r="EK12" i="2"/>
  <c r="EK13" i="2"/>
  <c r="EK14" i="2"/>
  <c r="EK15" i="2"/>
  <c r="EK16" i="2"/>
  <c r="EK17" i="2"/>
  <c r="EK18" i="2"/>
  <c r="EK19" i="2"/>
  <c r="EK20" i="2"/>
  <c r="EK5" i="2"/>
  <c r="EC6" i="2"/>
  <c r="EC7" i="2"/>
  <c r="EC8" i="2"/>
  <c r="EC9" i="2"/>
  <c r="EC10" i="2"/>
  <c r="EC11" i="2"/>
  <c r="EC12" i="2"/>
  <c r="EC13" i="2"/>
  <c r="EC14" i="2"/>
  <c r="EC15" i="2"/>
  <c r="EC16" i="2"/>
  <c r="EC17" i="2"/>
  <c r="EC18" i="2"/>
  <c r="EC19" i="2"/>
  <c r="EC20" i="2"/>
  <c r="EC21" i="2"/>
  <c r="EC22" i="2"/>
  <c r="EC23" i="2"/>
  <c r="EC24" i="2"/>
  <c r="EC25" i="2"/>
  <c r="EC26" i="2"/>
  <c r="EC27" i="2"/>
  <c r="EC28" i="2"/>
  <c r="EC29" i="2"/>
  <c r="EC30" i="2"/>
  <c r="EC31" i="2"/>
  <c r="EC32" i="2"/>
  <c r="EC33" i="2"/>
  <c r="EC34" i="2"/>
  <c r="EC35" i="2"/>
  <c r="EC36" i="2"/>
  <c r="EC37" i="2"/>
  <c r="EC38" i="2"/>
  <c r="EC39" i="2"/>
  <c r="EC40" i="2"/>
  <c r="EC41" i="2"/>
  <c r="EC42" i="2"/>
  <c r="EC43" i="2"/>
  <c r="EC44" i="2"/>
  <c r="EC45" i="2"/>
  <c r="EC46" i="2"/>
  <c r="EC47" i="2"/>
  <c r="EC48" i="2"/>
  <c r="EC49" i="2"/>
  <c r="EC50" i="2"/>
  <c r="EC51" i="2"/>
  <c r="EC52" i="2"/>
  <c r="EC53" i="2"/>
  <c r="EC54" i="2"/>
  <c r="EC55" i="2"/>
  <c r="EC56" i="2"/>
  <c r="EC57" i="2"/>
  <c r="EC58" i="2"/>
  <c r="EC59" i="2"/>
  <c r="EC60" i="2"/>
  <c r="EC61" i="2"/>
  <c r="EC62" i="2"/>
  <c r="EC63" i="2"/>
  <c r="EC5" i="2"/>
  <c r="DU61" i="2"/>
  <c r="DU62" i="2"/>
  <c r="DU63" i="2"/>
  <c r="DU60" i="2"/>
  <c r="DU59" i="2"/>
  <c r="DU58" i="2"/>
  <c r="DU48" i="2"/>
  <c r="DU49" i="2"/>
  <c r="DU50" i="2"/>
  <c r="DU51" i="2"/>
  <c r="DU52" i="2"/>
  <c r="DU53" i="2"/>
  <c r="DU54" i="2"/>
  <c r="DU55" i="2"/>
  <c r="DU56" i="2"/>
  <c r="DU57" i="2"/>
  <c r="DU47" i="2"/>
  <c r="DU22" i="2"/>
  <c r="DU23" i="2"/>
  <c r="DU24" i="2"/>
  <c r="DU25" i="2"/>
  <c r="DU26" i="2"/>
  <c r="DU27" i="2"/>
  <c r="DU28" i="2"/>
  <c r="DU29" i="2"/>
  <c r="DU30" i="2"/>
  <c r="DU31" i="2"/>
  <c r="DU32" i="2"/>
  <c r="DU33" i="2"/>
  <c r="DU34" i="2"/>
  <c r="DU35" i="2"/>
  <c r="DU36" i="2"/>
  <c r="DU37" i="2"/>
  <c r="DU38" i="2"/>
  <c r="DU39" i="2"/>
  <c r="DU40" i="2"/>
  <c r="DU41" i="2"/>
  <c r="DU42" i="2"/>
  <c r="DU43" i="2"/>
  <c r="DU44" i="2"/>
  <c r="DU45" i="2"/>
  <c r="DU46" i="2"/>
  <c r="DU21" i="2"/>
  <c r="DU6" i="2"/>
  <c r="DU7" i="2"/>
  <c r="DU8" i="2"/>
  <c r="DU9" i="2"/>
  <c r="DU10" i="2"/>
  <c r="DU11" i="2"/>
  <c r="DU12" i="2"/>
  <c r="DU13" i="2"/>
  <c r="DU14" i="2"/>
  <c r="DU15" i="2"/>
  <c r="DU16" i="2"/>
  <c r="DU17" i="2"/>
  <c r="DU18" i="2"/>
  <c r="DU19" i="2"/>
  <c r="DU20" i="2"/>
  <c r="DU5" i="2"/>
  <c r="DM61" i="2"/>
  <c r="DM62" i="2"/>
  <c r="DM63" i="2"/>
  <c r="DM60" i="2"/>
  <c r="DM59" i="2"/>
  <c r="DM48" i="2"/>
  <c r="DM49" i="2"/>
  <c r="DM50" i="2"/>
  <c r="DM51" i="2"/>
  <c r="DM52" i="2"/>
  <c r="DM53" i="2"/>
  <c r="DM54" i="2"/>
  <c r="DM55" i="2"/>
  <c r="DM56" i="2"/>
  <c r="DM57" i="2"/>
  <c r="DM58" i="2"/>
  <c r="DM47" i="2"/>
  <c r="DM38" i="2"/>
  <c r="DM39" i="2"/>
  <c r="DM40" i="2"/>
  <c r="DM41" i="2"/>
  <c r="DM42" i="2"/>
  <c r="DM43" i="2"/>
  <c r="DM44" i="2"/>
  <c r="DM45" i="2"/>
  <c r="DM46" i="2"/>
  <c r="DM31" i="2"/>
  <c r="DM32" i="2"/>
  <c r="DM33" i="2"/>
  <c r="DM34" i="2"/>
  <c r="DM35" i="2"/>
  <c r="DM36" i="2"/>
  <c r="DM37" i="2"/>
  <c r="DM23" i="2"/>
  <c r="DM24" i="2"/>
  <c r="DM25" i="2"/>
  <c r="DM26" i="2"/>
  <c r="DM27" i="2"/>
  <c r="DM28" i="2"/>
  <c r="DM29" i="2"/>
  <c r="DM30" i="2"/>
  <c r="DM22" i="2"/>
  <c r="DM6" i="2"/>
  <c r="DM7" i="2"/>
  <c r="DM8" i="2"/>
  <c r="DM9" i="2"/>
  <c r="DM10" i="2"/>
  <c r="DM11" i="2"/>
  <c r="DM12" i="2"/>
  <c r="DM13" i="2"/>
  <c r="DM14" i="2"/>
  <c r="DM15" i="2"/>
  <c r="DM16" i="2"/>
  <c r="DM17" i="2"/>
  <c r="DM18" i="2"/>
  <c r="DM19" i="2"/>
  <c r="DM20" i="2"/>
  <c r="DM21" i="2"/>
  <c r="DM5" i="2"/>
  <c r="DE6" i="2"/>
  <c r="DE7" i="2"/>
  <c r="DE8" i="2"/>
  <c r="DE9" i="2"/>
  <c r="DE10" i="2"/>
  <c r="DE11" i="2"/>
  <c r="DE12" i="2"/>
  <c r="DE13" i="2"/>
  <c r="DE14" i="2"/>
  <c r="DE15" i="2"/>
  <c r="DE16" i="2"/>
  <c r="DE17" i="2"/>
  <c r="DE18" i="2"/>
  <c r="DE19" i="2"/>
  <c r="DE20" i="2"/>
  <c r="DE21" i="2"/>
  <c r="DE22" i="2"/>
  <c r="DE23" i="2"/>
  <c r="DE24" i="2"/>
  <c r="DE25" i="2"/>
  <c r="DE26" i="2"/>
  <c r="DE27" i="2"/>
  <c r="DE28" i="2"/>
  <c r="DE29" i="2"/>
  <c r="DE30" i="2"/>
  <c r="DE31" i="2"/>
  <c r="DE32" i="2"/>
  <c r="DE33" i="2"/>
  <c r="DE34" i="2"/>
  <c r="DE35" i="2"/>
  <c r="DE36" i="2"/>
  <c r="DE37" i="2"/>
  <c r="DE38" i="2"/>
  <c r="DE39" i="2"/>
  <c r="DE40" i="2"/>
  <c r="DE41" i="2"/>
  <c r="DE42" i="2"/>
  <c r="DE43" i="2"/>
  <c r="DE44" i="2"/>
  <c r="DE45" i="2"/>
  <c r="DE46" i="2"/>
  <c r="DE47" i="2"/>
  <c r="DE48" i="2"/>
  <c r="DE49" i="2"/>
  <c r="DE50" i="2"/>
  <c r="DE51" i="2"/>
  <c r="DE52" i="2"/>
  <c r="DE53" i="2"/>
  <c r="DE54" i="2"/>
  <c r="DE55" i="2"/>
  <c r="DE56" i="2"/>
  <c r="DE57" i="2"/>
  <c r="DE58" i="2"/>
  <c r="DE59" i="2"/>
  <c r="DE60" i="2"/>
  <c r="DE61" i="2"/>
  <c r="DE62" i="2"/>
  <c r="DE63" i="2"/>
  <c r="DE5" i="2"/>
  <c r="DC8" i="9"/>
  <c r="CX8" i="9"/>
  <c r="CS8" i="9"/>
  <c r="CN8" i="9"/>
  <c r="CI8" i="9"/>
  <c r="CD8" i="9"/>
  <c r="BY8" i="9"/>
  <c r="CD40" i="9"/>
  <c r="CA40" i="9"/>
  <c r="BZ40" i="9"/>
  <c r="BY40" i="9"/>
  <c r="CB40" i="9" s="1"/>
  <c r="BY39" i="9"/>
  <c r="BY37" i="9"/>
  <c r="CS26" i="14"/>
  <c r="CS27" i="14"/>
  <c r="CS28" i="14"/>
  <c r="CS29" i="14"/>
  <c r="CS30" i="14"/>
  <c r="CS31" i="14"/>
  <c r="CS32" i="14"/>
  <c r="CS33" i="14"/>
  <c r="CS34" i="14"/>
  <c r="CS35" i="14"/>
  <c r="CS36" i="14"/>
  <c r="CS37" i="14"/>
  <c r="CS38" i="14"/>
  <c r="CS39" i="14"/>
  <c r="CS40" i="14"/>
  <c r="CS41" i="14"/>
  <c r="CS42" i="14"/>
  <c r="CS25" i="14"/>
  <c r="CS9" i="14"/>
  <c r="CS10" i="14"/>
  <c r="CS11" i="14"/>
  <c r="CS12" i="14"/>
  <c r="CS13" i="14"/>
  <c r="CS14" i="14"/>
  <c r="CS15" i="14"/>
  <c r="CS16" i="14"/>
  <c r="CS17" i="14"/>
  <c r="CS18" i="14"/>
  <c r="CS19" i="14"/>
  <c r="CS20" i="14"/>
  <c r="CS8" i="14"/>
  <c r="BO37" i="14"/>
  <c r="BP37" i="14" s="1"/>
  <c r="BO39" i="14"/>
  <c r="BT39" i="14" s="1"/>
  <c r="BO40" i="14"/>
  <c r="BT40" i="14" s="1"/>
  <c r="CD39" i="9" l="1"/>
  <c r="CA39" i="9"/>
  <c r="BZ39" i="9"/>
  <c r="CI40" i="9"/>
  <c r="CF40" i="9"/>
  <c r="CE40" i="9"/>
  <c r="CG40" i="9" s="1"/>
  <c r="CD37" i="9"/>
  <c r="CA37" i="9"/>
  <c r="BZ37" i="9"/>
  <c r="CB37" i="9" s="1"/>
  <c r="BT37" i="14"/>
  <c r="BY37" i="14" s="1"/>
  <c r="CD37" i="14" s="1"/>
  <c r="CI37" i="14" s="1"/>
  <c r="CN37" i="14" s="1"/>
  <c r="BY40" i="14"/>
  <c r="CD40" i="14" s="1"/>
  <c r="CI40" i="14" s="1"/>
  <c r="CN40" i="14" s="1"/>
  <c r="BU40" i="14"/>
  <c r="BU39" i="14"/>
  <c r="BY39" i="14"/>
  <c r="CD39" i="14" s="1"/>
  <c r="CI39" i="14" s="1"/>
  <c r="CN39" i="14" s="1"/>
  <c r="BP40" i="14"/>
  <c r="BP39" i="14"/>
  <c r="BV40" i="14"/>
  <c r="BV39" i="14"/>
  <c r="CB39" i="9" l="1"/>
  <c r="CK40" i="9"/>
  <c r="CJ40" i="9"/>
  <c r="CN40" i="9"/>
  <c r="CF37" i="9"/>
  <c r="CE37" i="9"/>
  <c r="CG37" i="9" s="1"/>
  <c r="CI37" i="9"/>
  <c r="CF39" i="9"/>
  <c r="CE39" i="9"/>
  <c r="CG39" i="9" s="1"/>
  <c r="CI39" i="9"/>
  <c r="CU39" i="14"/>
  <c r="CT39" i="14"/>
  <c r="CV39" i="14" s="1"/>
  <c r="CU40" i="14"/>
  <c r="CT40" i="14"/>
  <c r="CU37" i="14"/>
  <c r="CV37" i="14"/>
  <c r="CT37" i="14"/>
  <c r="CP39" i="14"/>
  <c r="CO39" i="14"/>
  <c r="CQ39" i="14" s="1"/>
  <c r="CP40" i="14"/>
  <c r="CO40" i="14"/>
  <c r="CP37" i="14"/>
  <c r="CO37" i="14"/>
  <c r="CF37" i="14"/>
  <c r="BW40" i="14"/>
  <c r="CK39" i="14"/>
  <c r="CJ39" i="14"/>
  <c r="BV37" i="14"/>
  <c r="BU37" i="14"/>
  <c r="CK40" i="14"/>
  <c r="CJ40" i="14"/>
  <c r="CK37" i="14"/>
  <c r="CJ37" i="14"/>
  <c r="CE37" i="14"/>
  <c r="CF39" i="14"/>
  <c r="CE39" i="14"/>
  <c r="CF40" i="14"/>
  <c r="CE40" i="14"/>
  <c r="BW39" i="14"/>
  <c r="CL40" i="9" l="1"/>
  <c r="CN37" i="9"/>
  <c r="CK37" i="9"/>
  <c r="CJ37" i="9"/>
  <c r="CL37" i="9" s="1"/>
  <c r="CN39" i="9"/>
  <c r="CK39" i="9"/>
  <c r="CJ39" i="9"/>
  <c r="CL39" i="9" s="1"/>
  <c r="CS40" i="9"/>
  <c r="CP40" i="9"/>
  <c r="CO40" i="9"/>
  <c r="CQ40" i="9" s="1"/>
  <c r="CV40" i="14"/>
  <c r="CQ37" i="14"/>
  <c r="CQ40" i="14"/>
  <c r="CG37" i="14"/>
  <c r="BW37" i="14"/>
  <c r="CL40" i="14"/>
  <c r="CG39" i="14"/>
  <c r="CL39" i="14"/>
  <c r="CG40" i="14"/>
  <c r="CL37" i="14"/>
  <c r="CP39" i="9" l="1"/>
  <c r="CO39" i="9"/>
  <c r="CQ39" i="9" s="1"/>
  <c r="CS39" i="9"/>
  <c r="CU40" i="9"/>
  <c r="CT40" i="9"/>
  <c r="CV40" i="9" s="1"/>
  <c r="CX40" i="9"/>
  <c r="CQ37" i="9"/>
  <c r="CP37" i="9"/>
  <c r="CO37" i="9"/>
  <c r="CS37" i="9"/>
  <c r="CX37" i="9" l="1"/>
  <c r="CU37" i="9"/>
  <c r="CT37" i="9"/>
  <c r="CX39" i="9"/>
  <c r="CU39" i="9"/>
  <c r="CT39" i="9"/>
  <c r="CV39" i="9" s="1"/>
  <c r="DC40" i="9"/>
  <c r="CZ40" i="9"/>
  <c r="CY40" i="9"/>
  <c r="CV37" i="9" l="1"/>
  <c r="DA40" i="9"/>
  <c r="CZ39" i="9"/>
  <c r="CY39" i="9"/>
  <c r="DA39" i="9" s="1"/>
  <c r="DC39" i="9"/>
  <c r="DE40" i="9"/>
  <c r="DD40" i="9"/>
  <c r="DF40" i="9" s="1"/>
  <c r="CZ37" i="9"/>
  <c r="DA37" i="9" s="1"/>
  <c r="CY37" i="9"/>
  <c r="DC37" i="9"/>
  <c r="DE39" i="9" l="1"/>
  <c r="DD39" i="9"/>
  <c r="DE37" i="9"/>
  <c r="DD37" i="9"/>
  <c r="DF37" i="9" s="1"/>
  <c r="DF39" i="9" l="1"/>
  <c r="CD39" i="10" l="1"/>
  <c r="CC39" i="10"/>
  <c r="CE39" i="10" s="1"/>
  <c r="BZ39" i="10"/>
  <c r="BY39" i="10"/>
  <c r="CA39" i="10" s="1"/>
  <c r="BV39" i="10"/>
  <c r="BW39" i="10" s="1"/>
  <c r="BU39" i="10"/>
  <c r="BR39" i="10"/>
  <c r="BS39" i="10" s="1"/>
  <c r="BQ39" i="10"/>
  <c r="BN39" i="10"/>
  <c r="BM39" i="10"/>
  <c r="BO39" i="10" s="1"/>
  <c r="BK39" i="10"/>
  <c r="BJ39" i="10"/>
  <c r="BI39" i="10"/>
  <c r="BG39" i="10"/>
  <c r="BF39" i="10"/>
  <c r="BE39" i="10"/>
  <c r="CD38" i="10"/>
  <c r="CC38" i="10"/>
  <c r="CE38" i="10" s="1"/>
  <c r="BZ38" i="10"/>
  <c r="BY38" i="10"/>
  <c r="CA38" i="10" s="1"/>
  <c r="BV38" i="10"/>
  <c r="BU38" i="10"/>
  <c r="BW38" i="10" s="1"/>
  <c r="BR38" i="10"/>
  <c r="BS38" i="10" s="1"/>
  <c r="BQ38" i="10"/>
  <c r="BN38" i="10"/>
  <c r="BM38" i="10"/>
  <c r="BO38" i="10" s="1"/>
  <c r="BJ38" i="10"/>
  <c r="BI38" i="10"/>
  <c r="BK38" i="10" s="1"/>
  <c r="BG38" i="10"/>
  <c r="BF38" i="10"/>
  <c r="BE38" i="10"/>
  <c r="CE37" i="10"/>
  <c r="CD37" i="10"/>
  <c r="CC37" i="10"/>
  <c r="BZ37" i="10"/>
  <c r="BY37" i="10"/>
  <c r="CA37" i="10" s="1"/>
  <c r="BV37" i="10"/>
  <c r="BU37" i="10"/>
  <c r="BW37" i="10" s="1"/>
  <c r="BR37" i="10"/>
  <c r="BS37" i="10" s="1"/>
  <c r="BQ37" i="10"/>
  <c r="BN37" i="10"/>
  <c r="BO37" i="10" s="1"/>
  <c r="BM37" i="10"/>
  <c r="BJ37" i="10"/>
  <c r="BI37" i="10"/>
  <c r="BK37" i="10" s="1"/>
  <c r="BF37" i="10"/>
  <c r="BE37" i="10"/>
  <c r="BG37" i="10" s="1"/>
  <c r="CE36" i="10"/>
  <c r="CD36" i="10"/>
  <c r="CC36" i="10"/>
  <c r="CA36" i="10"/>
  <c r="BZ36" i="10"/>
  <c r="BY36" i="10"/>
  <c r="BV36" i="10"/>
  <c r="BU36" i="10"/>
  <c r="BW36" i="10" s="1"/>
  <c r="BR36" i="10"/>
  <c r="BQ36" i="10"/>
  <c r="BS36" i="10" s="1"/>
  <c r="BN36" i="10"/>
  <c r="BO36" i="10" s="1"/>
  <c r="BM36" i="10"/>
  <c r="BJ36" i="10"/>
  <c r="BK36" i="10" s="1"/>
  <c r="BI36" i="10"/>
  <c r="BF36" i="10"/>
  <c r="BE36" i="10"/>
  <c r="BG36" i="10" s="1"/>
  <c r="CD35" i="10"/>
  <c r="CC35" i="10"/>
  <c r="CE35" i="10" s="1"/>
  <c r="CA35" i="10"/>
  <c r="BZ35" i="10"/>
  <c r="BY35" i="10"/>
  <c r="BW35" i="10"/>
  <c r="BV35" i="10"/>
  <c r="BU35" i="10"/>
  <c r="BR35" i="10"/>
  <c r="BQ35" i="10"/>
  <c r="BS35" i="10" s="1"/>
  <c r="BN35" i="10"/>
  <c r="BM35" i="10"/>
  <c r="BO35" i="10" s="1"/>
  <c r="BJ35" i="10"/>
  <c r="BK35" i="10" s="1"/>
  <c r="BI35" i="10"/>
  <c r="BF35" i="10"/>
  <c r="BG35" i="10" s="1"/>
  <c r="BE35" i="10"/>
  <c r="CD34" i="10"/>
  <c r="CC34" i="10"/>
  <c r="CE34" i="10" s="1"/>
  <c r="BZ34" i="10"/>
  <c r="BY34" i="10"/>
  <c r="CA34" i="10" s="1"/>
  <c r="BW34" i="10"/>
  <c r="BV34" i="10"/>
  <c r="BU34" i="10"/>
  <c r="BS34" i="10"/>
  <c r="BR34" i="10"/>
  <c r="BQ34" i="10"/>
  <c r="BN34" i="10"/>
  <c r="BM34" i="10"/>
  <c r="BO34" i="10" s="1"/>
  <c r="BJ34" i="10"/>
  <c r="BI34" i="10"/>
  <c r="BK34" i="10" s="1"/>
  <c r="BF34" i="10"/>
  <c r="BG34" i="10" s="1"/>
  <c r="BE34" i="10"/>
  <c r="CD33" i="10"/>
  <c r="CE33" i="10" s="1"/>
  <c r="CC33" i="10"/>
  <c r="BZ33" i="10"/>
  <c r="BY33" i="10"/>
  <c r="CA33" i="10" s="1"/>
  <c r="BV33" i="10"/>
  <c r="BU33" i="10"/>
  <c r="BW33" i="10" s="1"/>
  <c r="BS33" i="10"/>
  <c r="BR33" i="10"/>
  <c r="BQ33" i="10"/>
  <c r="BN33" i="10"/>
  <c r="BO33" i="10" s="1"/>
  <c r="BM33" i="10"/>
  <c r="BJ33" i="10"/>
  <c r="BI33" i="10"/>
  <c r="BK33" i="10" s="1"/>
  <c r="BF33" i="10"/>
  <c r="BE33" i="10"/>
  <c r="BG33" i="10" s="1"/>
  <c r="CE32" i="10"/>
  <c r="CD32" i="10"/>
  <c r="CC32" i="10"/>
  <c r="BZ32" i="10"/>
  <c r="CA32" i="10" s="1"/>
  <c r="BY32" i="10"/>
  <c r="BV32" i="10"/>
  <c r="BU32" i="10"/>
  <c r="BW32" i="10" s="1"/>
  <c r="BR32" i="10"/>
  <c r="BQ32" i="10"/>
  <c r="BS32" i="10" s="1"/>
  <c r="BO32" i="10"/>
  <c r="BN32" i="10"/>
  <c r="BM32" i="10"/>
  <c r="BJ32" i="10"/>
  <c r="BK32" i="10" s="1"/>
  <c r="BI32" i="10"/>
  <c r="BF32" i="10"/>
  <c r="BE32" i="10"/>
  <c r="BG32" i="10" s="1"/>
  <c r="CD31" i="10"/>
  <c r="CC31" i="10"/>
  <c r="CE31" i="10" s="1"/>
  <c r="CA31" i="10"/>
  <c r="BZ31" i="10"/>
  <c r="BY31" i="10"/>
  <c r="BV31" i="10"/>
  <c r="BW31" i="10" s="1"/>
  <c r="BU31" i="10"/>
  <c r="BR31" i="10"/>
  <c r="BQ31" i="10"/>
  <c r="BS31" i="10" s="1"/>
  <c r="BN31" i="10"/>
  <c r="BM31" i="10"/>
  <c r="BO31" i="10" s="1"/>
  <c r="BK31" i="10"/>
  <c r="BJ31" i="10"/>
  <c r="BI31" i="10"/>
  <c r="BF31" i="10"/>
  <c r="BG31" i="10" s="1"/>
  <c r="BE31" i="10"/>
  <c r="CD30" i="10"/>
  <c r="CC30" i="10"/>
  <c r="CE30" i="10" s="1"/>
  <c r="BZ30" i="10"/>
  <c r="BY30" i="10"/>
  <c r="CA30" i="10" s="1"/>
  <c r="BW30" i="10"/>
  <c r="BV30" i="10"/>
  <c r="BU30" i="10"/>
  <c r="BR30" i="10"/>
  <c r="BS30" i="10" s="1"/>
  <c r="BQ30" i="10"/>
  <c r="BN30" i="10"/>
  <c r="BM30" i="10"/>
  <c r="BO30" i="10" s="1"/>
  <c r="BJ30" i="10"/>
  <c r="BI30" i="10"/>
  <c r="BK30" i="10" s="1"/>
  <c r="BG30" i="10"/>
  <c r="BF30" i="10"/>
  <c r="BE30" i="10"/>
  <c r="CD29" i="10"/>
  <c r="CE29" i="10" s="1"/>
  <c r="CC29" i="10"/>
  <c r="BZ29" i="10"/>
  <c r="BY29" i="10"/>
  <c r="CA29" i="10" s="1"/>
  <c r="BV29" i="10"/>
  <c r="BU29" i="10"/>
  <c r="BW29" i="10" s="1"/>
  <c r="BS29" i="10"/>
  <c r="BR29" i="10"/>
  <c r="BQ29" i="10"/>
  <c r="BN29" i="10"/>
  <c r="BO29" i="10" s="1"/>
  <c r="BM29" i="10"/>
  <c r="BJ29" i="10"/>
  <c r="BI29" i="10"/>
  <c r="BK29" i="10" s="1"/>
  <c r="BF29" i="10"/>
  <c r="BE29" i="10"/>
  <c r="BG29" i="10" s="1"/>
  <c r="CE28" i="10"/>
  <c r="CD28" i="10"/>
  <c r="CC28" i="10"/>
  <c r="BZ28" i="10"/>
  <c r="CA28" i="10" s="1"/>
  <c r="BY28" i="10"/>
  <c r="BV28" i="10"/>
  <c r="BU28" i="10"/>
  <c r="BW28" i="10" s="1"/>
  <c r="BR28" i="10"/>
  <c r="BQ28" i="10"/>
  <c r="BS28" i="10" s="1"/>
  <c r="BO28" i="10"/>
  <c r="BN28" i="10"/>
  <c r="BM28" i="10"/>
  <c r="BJ28" i="10"/>
  <c r="BK28" i="10" s="1"/>
  <c r="BI28" i="10"/>
  <c r="BF28" i="10"/>
  <c r="BE28" i="10"/>
  <c r="BG28" i="10" s="1"/>
  <c r="CD27" i="10"/>
  <c r="CC27" i="10"/>
  <c r="CE27" i="10" s="1"/>
  <c r="CA27" i="10"/>
  <c r="BZ27" i="10"/>
  <c r="BY27" i="10"/>
  <c r="BV27" i="10"/>
  <c r="BW27" i="10" s="1"/>
  <c r="BU27" i="10"/>
  <c r="BR27" i="10"/>
  <c r="BQ27" i="10"/>
  <c r="BS27" i="10" s="1"/>
  <c r="BN27" i="10"/>
  <c r="BM27" i="10"/>
  <c r="BO27" i="10" s="1"/>
  <c r="BK27" i="10"/>
  <c r="BJ27" i="10"/>
  <c r="BI27" i="10"/>
  <c r="BF27" i="10"/>
  <c r="BG27" i="10" s="1"/>
  <c r="BE27" i="10"/>
  <c r="CD26" i="10"/>
  <c r="CC26" i="10"/>
  <c r="CE26" i="10" s="1"/>
  <c r="BZ26" i="10"/>
  <c r="BY26" i="10"/>
  <c r="CA26" i="10" s="1"/>
  <c r="BW26" i="10"/>
  <c r="BV26" i="10"/>
  <c r="BU26" i="10"/>
  <c r="BR26" i="10"/>
  <c r="BS26" i="10" s="1"/>
  <c r="BQ26" i="10"/>
  <c r="BN26" i="10"/>
  <c r="BM26" i="10"/>
  <c r="BO26" i="10" s="1"/>
  <c r="BJ26" i="10"/>
  <c r="BI26" i="10"/>
  <c r="BK26" i="10" s="1"/>
  <c r="BG26" i="10"/>
  <c r="BF26" i="10"/>
  <c r="BE26" i="10"/>
  <c r="CD25" i="10"/>
  <c r="CE25" i="10" s="1"/>
  <c r="CC25" i="10"/>
  <c r="BZ25" i="10"/>
  <c r="BY25" i="10"/>
  <c r="CA25" i="10" s="1"/>
  <c r="BV25" i="10"/>
  <c r="BU25" i="10"/>
  <c r="BW25" i="10" s="1"/>
  <c r="BS25" i="10"/>
  <c r="BR25" i="10"/>
  <c r="BQ25" i="10"/>
  <c r="BN25" i="10"/>
  <c r="BO25" i="10" s="1"/>
  <c r="BM25" i="10"/>
  <c r="BJ25" i="10"/>
  <c r="BI25" i="10"/>
  <c r="BK25" i="10" s="1"/>
  <c r="BF25" i="10"/>
  <c r="BE25" i="10"/>
  <c r="BG25" i="10" s="1"/>
  <c r="CE24" i="10"/>
  <c r="CD24" i="10"/>
  <c r="CC24" i="10"/>
  <c r="BZ24" i="10"/>
  <c r="CA24" i="10" s="1"/>
  <c r="BY24" i="10"/>
  <c r="BV24" i="10"/>
  <c r="BU24" i="10"/>
  <c r="BW24" i="10" s="1"/>
  <c r="BR24" i="10"/>
  <c r="BQ24" i="10"/>
  <c r="BS24" i="10" s="1"/>
  <c r="BO24" i="10"/>
  <c r="BN24" i="10"/>
  <c r="BM24" i="10"/>
  <c r="BJ24" i="10"/>
  <c r="BI24" i="10"/>
  <c r="BK24" i="10" s="1"/>
  <c r="BF24" i="10"/>
  <c r="BE24" i="10"/>
  <c r="BG24" i="10" s="1"/>
  <c r="CD23" i="10"/>
  <c r="CC23" i="10"/>
  <c r="CE23" i="10" s="1"/>
  <c r="CA23" i="10"/>
  <c r="BZ23" i="10"/>
  <c r="BY23" i="10"/>
  <c r="BV23" i="10"/>
  <c r="BW23" i="10" s="1"/>
  <c r="BU23" i="10"/>
  <c r="BR23" i="10"/>
  <c r="BQ23" i="10"/>
  <c r="BS23" i="10" s="1"/>
  <c r="BN23" i="10"/>
  <c r="BM23" i="10"/>
  <c r="BO23" i="10" s="1"/>
  <c r="BK23" i="10"/>
  <c r="BJ23" i="10"/>
  <c r="BI23" i="10"/>
  <c r="BF23" i="10"/>
  <c r="BE23" i="10"/>
  <c r="BG23" i="10" s="1"/>
  <c r="CD22" i="10"/>
  <c r="CC22" i="10"/>
  <c r="CE22" i="10" s="1"/>
  <c r="BZ22" i="10"/>
  <c r="BY22" i="10"/>
  <c r="CA22" i="10" s="1"/>
  <c r="BW22" i="10"/>
  <c r="BV22" i="10"/>
  <c r="BU22" i="10"/>
  <c r="BR22" i="10"/>
  <c r="BS22" i="10" s="1"/>
  <c r="BQ22" i="10"/>
  <c r="BN22" i="10"/>
  <c r="BM22" i="10"/>
  <c r="BO22" i="10" s="1"/>
  <c r="BJ22" i="10"/>
  <c r="BI22" i="10"/>
  <c r="BK22" i="10" s="1"/>
  <c r="BG22" i="10"/>
  <c r="BF22" i="10"/>
  <c r="BE22" i="10"/>
  <c r="CD17" i="10"/>
  <c r="CE17" i="10" s="1"/>
  <c r="CC17" i="10"/>
  <c r="BZ17" i="10"/>
  <c r="BY17" i="10"/>
  <c r="CA17" i="10" s="1"/>
  <c r="BV17" i="10"/>
  <c r="BU17" i="10"/>
  <c r="BW17" i="10" s="1"/>
  <c r="BS17" i="10"/>
  <c r="BR17" i="10"/>
  <c r="BQ17" i="10"/>
  <c r="BN17" i="10"/>
  <c r="BO17" i="10" s="1"/>
  <c r="BM17" i="10"/>
  <c r="BJ17" i="10"/>
  <c r="BI17" i="10"/>
  <c r="BK17" i="10" s="1"/>
  <c r="BF17" i="10"/>
  <c r="BE17" i="10"/>
  <c r="BG17" i="10" s="1"/>
  <c r="CE16" i="10"/>
  <c r="CD16" i="10"/>
  <c r="CC16" i="10"/>
  <c r="BZ16" i="10"/>
  <c r="CA16" i="10" s="1"/>
  <c r="BY16" i="10"/>
  <c r="BV16" i="10"/>
  <c r="BU16" i="10"/>
  <c r="BW16" i="10" s="1"/>
  <c r="BR16" i="10"/>
  <c r="BQ16" i="10"/>
  <c r="BS16" i="10" s="1"/>
  <c r="BO16" i="10"/>
  <c r="BN16" i="10"/>
  <c r="BM16" i="10"/>
  <c r="BJ16" i="10"/>
  <c r="BK16" i="10" s="1"/>
  <c r="BI16" i="10"/>
  <c r="BF16" i="10"/>
  <c r="BE16" i="10"/>
  <c r="BG16" i="10" s="1"/>
  <c r="CD15" i="10"/>
  <c r="CC15" i="10"/>
  <c r="CE15" i="10" s="1"/>
  <c r="CA15" i="10"/>
  <c r="BZ15" i="10"/>
  <c r="BY15" i="10"/>
  <c r="BV15" i="10"/>
  <c r="BW15" i="10" s="1"/>
  <c r="BU15" i="10"/>
  <c r="BR15" i="10"/>
  <c r="BQ15" i="10"/>
  <c r="BS15" i="10" s="1"/>
  <c r="BN15" i="10"/>
  <c r="BM15" i="10"/>
  <c r="BO15" i="10" s="1"/>
  <c r="BK15" i="10"/>
  <c r="BJ15" i="10"/>
  <c r="BI15" i="10"/>
  <c r="BF15" i="10"/>
  <c r="BG15" i="10" s="1"/>
  <c r="BE15" i="10"/>
  <c r="CD14" i="10"/>
  <c r="CC14" i="10"/>
  <c r="CE14" i="10" s="1"/>
  <c r="BZ14" i="10"/>
  <c r="BY14" i="10"/>
  <c r="CA14" i="10" s="1"/>
  <c r="BW14" i="10"/>
  <c r="BV14" i="10"/>
  <c r="BU14" i="10"/>
  <c r="BR14" i="10"/>
  <c r="BS14" i="10" s="1"/>
  <c r="BQ14" i="10"/>
  <c r="BN14" i="10"/>
  <c r="BM14" i="10"/>
  <c r="BO14" i="10" s="1"/>
  <c r="BJ14" i="10"/>
  <c r="BI14" i="10"/>
  <c r="BK14" i="10" s="1"/>
  <c r="BG14" i="10"/>
  <c r="BF14" i="10"/>
  <c r="BE14" i="10"/>
  <c r="CD13" i="10"/>
  <c r="CE13" i="10" s="1"/>
  <c r="CC13" i="10"/>
  <c r="BZ13" i="10"/>
  <c r="BY13" i="10"/>
  <c r="CA13" i="10" s="1"/>
  <c r="BV13" i="10"/>
  <c r="BU13" i="10"/>
  <c r="BW13" i="10" s="1"/>
  <c r="BS13" i="10"/>
  <c r="BR13" i="10"/>
  <c r="BQ13" i="10"/>
  <c r="BN13" i="10"/>
  <c r="BO13" i="10" s="1"/>
  <c r="BM13" i="10"/>
  <c r="BJ13" i="10"/>
  <c r="BI13" i="10"/>
  <c r="BK13" i="10" s="1"/>
  <c r="BF13" i="10"/>
  <c r="BE13" i="10"/>
  <c r="BG13" i="10" s="1"/>
  <c r="CE12" i="10"/>
  <c r="CD12" i="10"/>
  <c r="CC12" i="10"/>
  <c r="BZ12" i="10"/>
  <c r="BY12" i="10"/>
  <c r="CA12" i="10" s="1"/>
  <c r="BV12" i="10"/>
  <c r="BU12" i="10"/>
  <c r="BW12" i="10" s="1"/>
  <c r="BR12" i="10"/>
  <c r="BQ12" i="10"/>
  <c r="BS12" i="10" s="1"/>
  <c r="BO12" i="10"/>
  <c r="BN12" i="10"/>
  <c r="BM12" i="10"/>
  <c r="BJ12" i="10"/>
  <c r="BK12" i="10" s="1"/>
  <c r="BI12" i="10"/>
  <c r="BF12" i="10"/>
  <c r="BE12" i="10"/>
  <c r="BG12" i="10" s="1"/>
  <c r="CD11" i="10"/>
  <c r="CC11" i="10"/>
  <c r="CE11" i="10" s="1"/>
  <c r="CA11" i="10"/>
  <c r="BZ11" i="10"/>
  <c r="BY11" i="10"/>
  <c r="BV11" i="10"/>
  <c r="BU11" i="10"/>
  <c r="BW11" i="10" s="1"/>
  <c r="BR11" i="10"/>
  <c r="BQ11" i="10"/>
  <c r="BS11" i="10" s="1"/>
  <c r="BN11" i="10"/>
  <c r="BM11" i="10"/>
  <c r="BO11" i="10" s="1"/>
  <c r="BK11" i="10"/>
  <c r="BJ11" i="10"/>
  <c r="BI11" i="10"/>
  <c r="BF11" i="10"/>
  <c r="BG11" i="10" s="1"/>
  <c r="BE11" i="10"/>
  <c r="CD10" i="10"/>
  <c r="CC10" i="10"/>
  <c r="CE10" i="10" s="1"/>
  <c r="BZ10" i="10"/>
  <c r="BY10" i="10"/>
  <c r="CA10" i="10" s="1"/>
  <c r="BW10" i="10"/>
  <c r="BV10" i="10"/>
  <c r="BU10" i="10"/>
  <c r="BR10" i="10"/>
  <c r="BQ10" i="10"/>
  <c r="BS10" i="10" s="1"/>
  <c r="BN10" i="10"/>
  <c r="BM10" i="10"/>
  <c r="BO10" i="10" s="1"/>
  <c r="BJ10" i="10"/>
  <c r="BI10" i="10"/>
  <c r="BK10" i="10" s="1"/>
  <c r="BG10" i="10"/>
  <c r="BF10" i="10"/>
  <c r="BE10" i="10"/>
  <c r="CD9" i="10"/>
  <c r="CE9" i="10" s="1"/>
  <c r="CC9" i="10"/>
  <c r="BZ9" i="10"/>
  <c r="BY9" i="10"/>
  <c r="CA9" i="10" s="1"/>
  <c r="BV9" i="10"/>
  <c r="BU9" i="10"/>
  <c r="BW9" i="10" s="1"/>
  <c r="BS9" i="10"/>
  <c r="BR9" i="10"/>
  <c r="BQ9" i="10"/>
  <c r="BN9" i="10"/>
  <c r="BM9" i="10"/>
  <c r="BO9" i="10" s="1"/>
  <c r="BJ9" i="10"/>
  <c r="BI9" i="10"/>
  <c r="BK9" i="10" s="1"/>
  <c r="BF9" i="10"/>
  <c r="BE9" i="10"/>
  <c r="BG9" i="10" s="1"/>
  <c r="CE8" i="10"/>
  <c r="CD8" i="10"/>
  <c r="CC8" i="10"/>
  <c r="BZ8" i="10"/>
  <c r="CA8" i="10" s="1"/>
  <c r="BY8" i="10"/>
  <c r="BV8" i="10"/>
  <c r="BU8" i="10"/>
  <c r="BW8" i="10" s="1"/>
  <c r="BR8" i="10"/>
  <c r="BQ8" i="10"/>
  <c r="BS8" i="10" s="1"/>
  <c r="BO8" i="10"/>
  <c r="BN8" i="10"/>
  <c r="BM8" i="10"/>
  <c r="BJ8" i="10"/>
  <c r="BI8" i="10"/>
  <c r="BK8" i="10" s="1"/>
  <c r="BF8" i="10"/>
  <c r="BE8" i="10"/>
  <c r="BG8" i="10" s="1"/>
  <c r="CD7" i="10"/>
  <c r="CC7" i="10"/>
  <c r="CE7" i="10" s="1"/>
  <c r="CA7" i="10"/>
  <c r="BZ7" i="10"/>
  <c r="BY7" i="10"/>
  <c r="BV7" i="10"/>
  <c r="BW7" i="10" s="1"/>
  <c r="BU7" i="10"/>
  <c r="BR7" i="10"/>
  <c r="BQ7" i="10"/>
  <c r="BS7" i="10" s="1"/>
  <c r="BN7" i="10"/>
  <c r="BM7" i="10"/>
  <c r="BO7" i="10" s="1"/>
  <c r="BK7" i="10"/>
  <c r="BJ7" i="10"/>
  <c r="BI7" i="10"/>
  <c r="BF7" i="10"/>
  <c r="BG7" i="10" s="1"/>
  <c r="BE7" i="10"/>
  <c r="CD6" i="10"/>
  <c r="CC6" i="10"/>
  <c r="CE6" i="10" s="1"/>
  <c r="BZ6" i="10"/>
  <c r="BY6" i="10"/>
  <c r="CA6" i="10" s="1"/>
  <c r="BW6" i="10"/>
  <c r="BV6" i="10"/>
  <c r="BU6" i="10"/>
  <c r="BR6" i="10"/>
  <c r="BS6" i="10" s="1"/>
  <c r="BQ6" i="10"/>
  <c r="BN6" i="10"/>
  <c r="BM6" i="10"/>
  <c r="BO6" i="10" s="1"/>
  <c r="BJ6" i="10"/>
  <c r="BI6" i="10"/>
  <c r="BK6" i="10" s="1"/>
  <c r="BG6" i="10"/>
  <c r="BF6" i="10"/>
  <c r="BE6" i="10"/>
  <c r="CD5" i="10"/>
  <c r="CC5" i="10"/>
  <c r="CE5" i="10" s="1"/>
  <c r="BZ5" i="10"/>
  <c r="BY5" i="10"/>
  <c r="CA5" i="10" s="1"/>
  <c r="BV5" i="10"/>
  <c r="BU5" i="10"/>
  <c r="BW5" i="10" s="1"/>
  <c r="BS5" i="10"/>
  <c r="BR5" i="10"/>
  <c r="BQ5" i="10"/>
  <c r="BN5" i="10"/>
  <c r="BO5" i="10" s="1"/>
  <c r="BM5" i="10"/>
  <c r="BJ5" i="10"/>
  <c r="BI5" i="10"/>
  <c r="BK5" i="10" s="1"/>
  <c r="BF5" i="10"/>
  <c r="BE5" i="10"/>
  <c r="BG5" i="10" s="1"/>
  <c r="B47" i="1" l="1"/>
  <c r="G34" i="1"/>
  <c r="B34" i="1"/>
  <c r="BZ39" i="14"/>
  <c r="BZ40" i="14"/>
  <c r="BZ37" i="14" l="1"/>
  <c r="CA40" i="14"/>
  <c r="CA39" i="14"/>
  <c r="CA37" i="14"/>
  <c r="BO42" i="9"/>
  <c r="BT42" i="9" s="1"/>
  <c r="BL42" i="9"/>
  <c r="BK42" i="9"/>
  <c r="BO41" i="9"/>
  <c r="BP41" i="9" s="1"/>
  <c r="BL41" i="9"/>
  <c r="BK41" i="9"/>
  <c r="BV40" i="9"/>
  <c r="BU40" i="9"/>
  <c r="BW40" i="9" s="1"/>
  <c r="BO40" i="9"/>
  <c r="BQ40" i="9" s="1"/>
  <c r="BL40" i="9"/>
  <c r="BK40" i="9"/>
  <c r="BV39" i="9"/>
  <c r="BU39" i="9"/>
  <c r="BO39" i="9"/>
  <c r="BL39" i="9"/>
  <c r="BK39" i="9"/>
  <c r="BM39" i="9" s="1"/>
  <c r="BO38" i="9"/>
  <c r="BT38" i="9" s="1"/>
  <c r="BL38" i="9"/>
  <c r="BK38" i="9"/>
  <c r="BV37" i="9"/>
  <c r="BU37" i="9"/>
  <c r="BO37" i="9"/>
  <c r="BQ37" i="9" s="1"/>
  <c r="BL37" i="9"/>
  <c r="BK37" i="9"/>
  <c r="BM37" i="9" s="1"/>
  <c r="BO36" i="9"/>
  <c r="BT36" i="9" s="1"/>
  <c r="BL36" i="9"/>
  <c r="BK36" i="9"/>
  <c r="BO35" i="9"/>
  <c r="BT35" i="9" s="1"/>
  <c r="BL35" i="9"/>
  <c r="BK35" i="9"/>
  <c r="BO34" i="9"/>
  <c r="BQ34" i="9" s="1"/>
  <c r="BL34" i="9"/>
  <c r="BK34" i="9"/>
  <c r="BT33" i="9"/>
  <c r="BQ33" i="9"/>
  <c r="BP33" i="9"/>
  <c r="BR33" i="9" s="1"/>
  <c r="BL33" i="9"/>
  <c r="BK33" i="9"/>
  <c r="BO32" i="9"/>
  <c r="BT32" i="9" s="1"/>
  <c r="BL32" i="9"/>
  <c r="BK32" i="9"/>
  <c r="BT31" i="9"/>
  <c r="BQ31" i="9"/>
  <c r="BP31" i="9"/>
  <c r="BL31" i="9"/>
  <c r="BK31" i="9"/>
  <c r="BO30" i="9"/>
  <c r="BT30" i="9" s="1"/>
  <c r="BL30" i="9"/>
  <c r="BK30" i="9"/>
  <c r="BO29" i="9"/>
  <c r="BT29" i="9" s="1"/>
  <c r="BL29" i="9"/>
  <c r="BK29" i="9"/>
  <c r="BM29" i="9" s="1"/>
  <c r="BO28" i="9"/>
  <c r="BQ28" i="9" s="1"/>
  <c r="BL28" i="9"/>
  <c r="BK28" i="9"/>
  <c r="BT27" i="9"/>
  <c r="BQ27" i="9"/>
  <c r="BP27" i="9"/>
  <c r="BR27" i="9" s="1"/>
  <c r="BL27" i="9"/>
  <c r="BK27" i="9"/>
  <c r="BM27" i="9" s="1"/>
  <c r="BO26" i="9"/>
  <c r="BT26" i="9" s="1"/>
  <c r="BL26" i="9"/>
  <c r="BK26" i="9"/>
  <c r="BO25" i="9"/>
  <c r="BQ25" i="9" s="1"/>
  <c r="BL25" i="9"/>
  <c r="BK25" i="9"/>
  <c r="BO20" i="9"/>
  <c r="BQ20" i="9" s="1"/>
  <c r="BL20" i="9"/>
  <c r="BK20" i="9"/>
  <c r="BO19" i="9"/>
  <c r="BP19" i="9" s="1"/>
  <c r="BL19" i="9"/>
  <c r="BK19" i="9"/>
  <c r="BM19" i="9" s="1"/>
  <c r="BO18" i="9"/>
  <c r="BT18" i="9" s="1"/>
  <c r="BL18" i="9"/>
  <c r="BK18" i="9"/>
  <c r="BO17" i="9"/>
  <c r="BT17" i="9" s="1"/>
  <c r="BL17" i="9"/>
  <c r="BK17" i="9"/>
  <c r="BT16" i="9"/>
  <c r="BQ16" i="9"/>
  <c r="BP16" i="9"/>
  <c r="BL16" i="9"/>
  <c r="BK16" i="9"/>
  <c r="BO15" i="9"/>
  <c r="BT15" i="9" s="1"/>
  <c r="BL15" i="9"/>
  <c r="BK15" i="9"/>
  <c r="BO14" i="9"/>
  <c r="BT14" i="9" s="1"/>
  <c r="BL14" i="9"/>
  <c r="BK14" i="9"/>
  <c r="BO13" i="9"/>
  <c r="BT13" i="9" s="1"/>
  <c r="BL13" i="9"/>
  <c r="BK13" i="9"/>
  <c r="BO12" i="9"/>
  <c r="BT12" i="9" s="1"/>
  <c r="BL12" i="9"/>
  <c r="BK12" i="9"/>
  <c r="BO11" i="9"/>
  <c r="BT11" i="9" s="1"/>
  <c r="BL11" i="9"/>
  <c r="BK11" i="9"/>
  <c r="BO10" i="9"/>
  <c r="BQ10" i="9" s="1"/>
  <c r="BL10" i="9"/>
  <c r="BK10" i="9"/>
  <c r="BO9" i="9"/>
  <c r="BP9" i="9" s="1"/>
  <c r="BL9" i="9"/>
  <c r="BK9" i="9"/>
  <c r="BO8" i="9"/>
  <c r="BL8" i="9"/>
  <c r="BK8" i="9"/>
  <c r="BM8" i="9" l="1"/>
  <c r="BM16" i="9"/>
  <c r="BM18" i="9"/>
  <c r="BY13" i="9"/>
  <c r="BY29" i="9"/>
  <c r="BU31" i="9"/>
  <c r="BY31" i="9"/>
  <c r="BU33" i="9"/>
  <c r="BW33" i="9" s="1"/>
  <c r="BY33" i="9"/>
  <c r="BV18" i="9"/>
  <c r="BY18" i="9"/>
  <c r="BY36" i="9"/>
  <c r="BY38" i="9"/>
  <c r="BY42" i="9"/>
  <c r="BY12" i="9"/>
  <c r="BV15" i="9"/>
  <c r="BY15" i="9"/>
  <c r="BY11" i="9"/>
  <c r="BV27" i="9"/>
  <c r="BY27" i="9"/>
  <c r="BY14" i="9"/>
  <c r="BV16" i="9"/>
  <c r="BY16" i="9"/>
  <c r="BY30" i="9"/>
  <c r="BY32" i="9"/>
  <c r="BY26" i="9"/>
  <c r="BY17" i="9"/>
  <c r="BY35" i="9"/>
  <c r="BM35" i="9"/>
  <c r="BM41" i="9"/>
  <c r="CB37" i="14"/>
  <c r="CB40" i="14"/>
  <c r="BM15" i="9"/>
  <c r="BV33" i="9"/>
  <c r="BR16" i="9"/>
  <c r="BQ41" i="9"/>
  <c r="BR41" i="9" s="1"/>
  <c r="BP13" i="9"/>
  <c r="BQ17" i="9"/>
  <c r="BM33" i="9"/>
  <c r="BM42" i="9"/>
  <c r="BQ13" i="9"/>
  <c r="BM12" i="9"/>
  <c r="BP42" i="9"/>
  <c r="BV31" i="9"/>
  <c r="BQ19" i="9"/>
  <c r="BR19" i="9" s="1"/>
  <c r="BM32" i="9"/>
  <c r="BM36" i="9"/>
  <c r="BM38" i="9"/>
  <c r="BT19" i="9"/>
  <c r="BQ9" i="9"/>
  <c r="BR9" i="9" s="1"/>
  <c r="BM14" i="9"/>
  <c r="BM31" i="9"/>
  <c r="BT9" i="9"/>
  <c r="BR31" i="9"/>
  <c r="BM13" i="9"/>
  <c r="BM17" i="9"/>
  <c r="BT20" i="9"/>
  <c r="CB39" i="14"/>
  <c r="BP8" i="9"/>
  <c r="BU16" i="9"/>
  <c r="BW39" i="9"/>
  <c r="BM25" i="9"/>
  <c r="BM10" i="9"/>
  <c r="BQ14" i="9"/>
  <c r="BP20" i="9"/>
  <c r="BR20" i="9" s="1"/>
  <c r="BM26" i="9"/>
  <c r="BU27" i="9"/>
  <c r="BM30" i="9"/>
  <c r="BP37" i="9"/>
  <c r="BR37" i="9" s="1"/>
  <c r="BM28" i="9"/>
  <c r="BW37" i="9"/>
  <c r="BQ8" i="9"/>
  <c r="BT8" i="9"/>
  <c r="BM34" i="9"/>
  <c r="BM40" i="9"/>
  <c r="BM20" i="9"/>
  <c r="BM9" i="9"/>
  <c r="BT41" i="9"/>
  <c r="BM11" i="9"/>
  <c r="BQ42" i="9"/>
  <c r="BR42" i="9" s="1"/>
  <c r="BV12" i="9"/>
  <c r="BU12" i="9"/>
  <c r="BV38" i="9"/>
  <c r="BU38" i="9"/>
  <c r="BV14" i="9"/>
  <c r="BU14" i="9"/>
  <c r="BV29" i="9"/>
  <c r="BU29" i="9"/>
  <c r="BV17" i="9"/>
  <c r="BU17" i="9"/>
  <c r="BV13" i="9"/>
  <c r="BU13" i="9"/>
  <c r="BV35" i="9"/>
  <c r="BU35" i="9"/>
  <c r="BV26" i="9"/>
  <c r="BU26" i="9"/>
  <c r="BU30" i="9"/>
  <c r="BV30" i="9"/>
  <c r="BV42" i="9"/>
  <c r="BU42" i="9"/>
  <c r="BV11" i="9"/>
  <c r="BU11" i="9"/>
  <c r="BV32" i="9"/>
  <c r="BU32" i="9"/>
  <c r="BV36" i="9"/>
  <c r="BU36" i="9"/>
  <c r="BT10" i="9"/>
  <c r="BP11" i="9"/>
  <c r="BU15" i="9"/>
  <c r="BU18" i="9"/>
  <c r="BT25" i="9"/>
  <c r="BP26" i="9"/>
  <c r="BT28" i="9"/>
  <c r="BP29" i="9"/>
  <c r="BP32" i="9"/>
  <c r="BT34" i="9"/>
  <c r="BP35" i="9"/>
  <c r="BP38" i="9"/>
  <c r="BQ11" i="9"/>
  <c r="BP14" i="9"/>
  <c r="BP17" i="9"/>
  <c r="BQ26" i="9"/>
  <c r="BQ29" i="9"/>
  <c r="BQ32" i="9"/>
  <c r="BQ35" i="9"/>
  <c r="BQ38" i="9"/>
  <c r="BP12" i="9"/>
  <c r="BP30" i="9"/>
  <c r="BP39" i="9"/>
  <c r="BQ12" i="9"/>
  <c r="BP15" i="9"/>
  <c r="BP18" i="9"/>
  <c r="BQ30" i="9"/>
  <c r="BQ36" i="9"/>
  <c r="BQ39" i="9"/>
  <c r="BP10" i="9"/>
  <c r="BR10" i="9" s="1"/>
  <c r="BQ15" i="9"/>
  <c r="BQ18" i="9"/>
  <c r="BP25" i="9"/>
  <c r="BR25" i="9" s="1"/>
  <c r="BP28" i="9"/>
  <c r="BR28" i="9" s="1"/>
  <c r="BP34" i="9"/>
  <c r="BR34" i="9" s="1"/>
  <c r="BP40" i="9"/>
  <c r="BR40" i="9" s="1"/>
  <c r="BP36" i="9"/>
  <c r="BR36" i="9" s="1"/>
  <c r="BY37" i="2"/>
  <c r="CG37" i="2" s="1"/>
  <c r="BY38" i="2"/>
  <c r="CG38" i="2" s="1"/>
  <c r="BY39" i="2"/>
  <c r="CG39" i="2" s="1"/>
  <c r="BY40" i="2"/>
  <c r="CG40" i="2" s="1"/>
  <c r="BY36" i="2"/>
  <c r="CG36" i="2" s="1"/>
  <c r="BY33" i="2"/>
  <c r="CG33" i="2" s="1"/>
  <c r="BY34" i="2"/>
  <c r="CG34" i="2" s="1"/>
  <c r="BY35" i="2"/>
  <c r="CG35" i="2" s="1"/>
  <c r="BJ33" i="14"/>
  <c r="BJ35" i="14"/>
  <c r="BJ27" i="14"/>
  <c r="BJ31" i="14"/>
  <c r="BJ16" i="14"/>
  <c r="BL40" i="14"/>
  <c r="BE36" i="14"/>
  <c r="BJ36" i="14" s="1"/>
  <c r="BE37" i="14"/>
  <c r="BE38" i="14"/>
  <c r="BE39" i="14"/>
  <c r="BG39" i="14" s="1"/>
  <c r="BE40" i="14"/>
  <c r="BF40" i="14" s="1"/>
  <c r="BE41" i="14"/>
  <c r="BE42" i="14"/>
  <c r="BE35" i="14"/>
  <c r="BE26" i="14"/>
  <c r="BF27" i="14"/>
  <c r="BE28" i="14"/>
  <c r="BF28" i="14" s="1"/>
  <c r="BE29" i="14"/>
  <c r="BF29" i="14" s="1"/>
  <c r="BE30" i="14"/>
  <c r="BF30" i="14" s="1"/>
  <c r="BE32" i="14"/>
  <c r="BG33" i="14"/>
  <c r="BE34" i="14"/>
  <c r="BE25" i="14"/>
  <c r="BE9" i="14"/>
  <c r="BE10" i="14"/>
  <c r="BE11" i="14"/>
  <c r="BG11" i="14" s="1"/>
  <c r="BE12" i="14"/>
  <c r="BG12" i="14" s="1"/>
  <c r="BE13" i="14"/>
  <c r="BE14" i="14"/>
  <c r="BE15" i="14"/>
  <c r="BE17" i="14"/>
  <c r="BE18" i="14"/>
  <c r="BE19" i="14"/>
  <c r="BE20" i="14"/>
  <c r="BF20" i="14" s="1"/>
  <c r="BE8" i="14"/>
  <c r="BJ8" i="14" s="1"/>
  <c r="BO8" i="14" s="1"/>
  <c r="BG31" i="14"/>
  <c r="BF31" i="14"/>
  <c r="BH31" i="14" s="1"/>
  <c r="BG27" i="14"/>
  <c r="BG16" i="14"/>
  <c r="BF16" i="14"/>
  <c r="CH33" i="2" l="1"/>
  <c r="CK36" i="2"/>
  <c r="CO34" i="2"/>
  <c r="CP34" i="2" s="1"/>
  <c r="CQ34" i="2" s="1"/>
  <c r="BW31" i="9"/>
  <c r="BZ15" i="9"/>
  <c r="CA15" i="9"/>
  <c r="CD15" i="9"/>
  <c r="CD31" i="9"/>
  <c r="CA31" i="9"/>
  <c r="BZ31" i="9"/>
  <c r="CB31" i="9" s="1"/>
  <c r="BY28" i="9"/>
  <c r="CA32" i="9"/>
  <c r="BZ32" i="9"/>
  <c r="CD32" i="9"/>
  <c r="CB32" i="9"/>
  <c r="BY10" i="9"/>
  <c r="BV8" i="9"/>
  <c r="CD27" i="9"/>
  <c r="CA27" i="9"/>
  <c r="CB27" i="9" s="1"/>
  <c r="BZ27" i="9"/>
  <c r="CD12" i="9"/>
  <c r="CA12" i="9"/>
  <c r="BZ12" i="9"/>
  <c r="CB12" i="9" s="1"/>
  <c r="BZ18" i="9"/>
  <c r="CA18" i="9"/>
  <c r="CD18" i="9"/>
  <c r="CD14" i="9"/>
  <c r="CA14" i="9"/>
  <c r="CB14" i="9" s="1"/>
  <c r="BZ14" i="9"/>
  <c r="BY25" i="9"/>
  <c r="BU20" i="9"/>
  <c r="BY20" i="9"/>
  <c r="BU19" i="9"/>
  <c r="BY19" i="9"/>
  <c r="CD35" i="9"/>
  <c r="CA35" i="9"/>
  <c r="BZ35" i="9"/>
  <c r="CA30" i="9"/>
  <c r="BZ30" i="9"/>
  <c r="CB30" i="9"/>
  <c r="CD30" i="9"/>
  <c r="CD29" i="9"/>
  <c r="CA29" i="9"/>
  <c r="BZ29" i="9"/>
  <c r="CA26" i="9"/>
  <c r="CD26" i="9"/>
  <c r="BZ26" i="9"/>
  <c r="CB26" i="9" s="1"/>
  <c r="CA42" i="9"/>
  <c r="BZ42" i="9"/>
  <c r="CB42" i="9" s="1"/>
  <c r="CD42" i="9"/>
  <c r="CA36" i="9"/>
  <c r="BZ36" i="9"/>
  <c r="CD36" i="9"/>
  <c r="BY41" i="9"/>
  <c r="BZ17" i="9"/>
  <c r="CD17" i="9"/>
  <c r="CA17" i="9"/>
  <c r="CB17" i="9"/>
  <c r="BZ16" i="9"/>
  <c r="CB16" i="9" s="1"/>
  <c r="CD16" i="9"/>
  <c r="CA16" i="9"/>
  <c r="CD11" i="9"/>
  <c r="CA11" i="9"/>
  <c r="BZ11" i="9"/>
  <c r="CB11" i="9" s="1"/>
  <c r="CD33" i="9"/>
  <c r="CA33" i="9"/>
  <c r="BZ33" i="9"/>
  <c r="CB33" i="9" s="1"/>
  <c r="CD13" i="9"/>
  <c r="CA13" i="9"/>
  <c r="CB13" i="9" s="1"/>
  <c r="BZ13" i="9"/>
  <c r="BV9" i="9"/>
  <c r="BY9" i="9"/>
  <c r="BY34" i="9"/>
  <c r="CA38" i="9"/>
  <c r="BZ38" i="9"/>
  <c r="CB38" i="9" s="1"/>
  <c r="CD38" i="9"/>
  <c r="BG29" i="14"/>
  <c r="BT8" i="14"/>
  <c r="BP8" i="14"/>
  <c r="BF12" i="14"/>
  <c r="BH12" i="14" s="1"/>
  <c r="BO33" i="14"/>
  <c r="BO36" i="14"/>
  <c r="BO35" i="14"/>
  <c r="BF39" i="14"/>
  <c r="BH39" i="14" s="1"/>
  <c r="BO27" i="14"/>
  <c r="BO16" i="14"/>
  <c r="BF11" i="14"/>
  <c r="BH11" i="14" s="1"/>
  <c r="BO31" i="14"/>
  <c r="BG34" i="14"/>
  <c r="BF35" i="14"/>
  <c r="BJ14" i="14"/>
  <c r="BG13" i="14"/>
  <c r="BG32" i="14"/>
  <c r="BF41" i="14"/>
  <c r="BG8" i="14"/>
  <c r="BG40" i="14"/>
  <c r="BH40" i="14" s="1"/>
  <c r="BJ12" i="14"/>
  <c r="BG36" i="14"/>
  <c r="BJ42" i="14"/>
  <c r="BF42" i="14"/>
  <c r="BF14" i="14"/>
  <c r="BG20" i="14"/>
  <c r="BH20" i="14" s="1"/>
  <c r="BJ29" i="14"/>
  <c r="BQ39" i="14"/>
  <c r="BJ11" i="14"/>
  <c r="BJ10" i="14"/>
  <c r="BK10" i="14" s="1"/>
  <c r="BG28" i="14"/>
  <c r="BH28" i="14" s="1"/>
  <c r="BJ38" i="14"/>
  <c r="BL38" i="14" s="1"/>
  <c r="BG25" i="14"/>
  <c r="BJ18" i="14"/>
  <c r="BG9" i="14"/>
  <c r="BG37" i="14"/>
  <c r="BJ30" i="14"/>
  <c r="BL30" i="14" s="1"/>
  <c r="BV19" i="9"/>
  <c r="BR15" i="9"/>
  <c r="BW29" i="9"/>
  <c r="BU8" i="9"/>
  <c r="BR13" i="9"/>
  <c r="BW18" i="9"/>
  <c r="BW16" i="9"/>
  <c r="BW27" i="9"/>
  <c r="BW15" i="9"/>
  <c r="BW35" i="9"/>
  <c r="BW36" i="9"/>
  <c r="BW17" i="9"/>
  <c r="BW11" i="9"/>
  <c r="BR17" i="9"/>
  <c r="BV20" i="9"/>
  <c r="BW20" i="9" s="1"/>
  <c r="BR38" i="9"/>
  <c r="BW42" i="9"/>
  <c r="BW13" i="9"/>
  <c r="BW38" i="9"/>
  <c r="BR8" i="9"/>
  <c r="BR30" i="9"/>
  <c r="BW30" i="9"/>
  <c r="BW32" i="9"/>
  <c r="BW26" i="9"/>
  <c r="BU9" i="9"/>
  <c r="CR34" i="2"/>
  <c r="CO33" i="2"/>
  <c r="BL36" i="14"/>
  <c r="BJ25" i="14"/>
  <c r="BG41" i="14"/>
  <c r="BH41" i="14" s="1"/>
  <c r="BL8" i="14"/>
  <c r="BJ20" i="14"/>
  <c r="BF9" i="14"/>
  <c r="BL16" i="14"/>
  <c r="BF32" i="14"/>
  <c r="BJ13" i="14"/>
  <c r="CH37" i="2"/>
  <c r="CO37" i="2"/>
  <c r="CH35" i="2"/>
  <c r="CO35" i="2"/>
  <c r="CJ35" i="2"/>
  <c r="CK35" i="2"/>
  <c r="CJ36" i="2"/>
  <c r="CO36" i="2"/>
  <c r="BR18" i="9"/>
  <c r="BG14" i="14"/>
  <c r="BG17" i="14"/>
  <c r="BJ17" i="14"/>
  <c r="BL17" i="14" s="1"/>
  <c r="BG38" i="14"/>
  <c r="BF38" i="14"/>
  <c r="CK34" i="2"/>
  <c r="CJ34" i="2"/>
  <c r="CH34" i="2"/>
  <c r="BG26" i="14"/>
  <c r="BJ26" i="14"/>
  <c r="BK26" i="14" s="1"/>
  <c r="BF15" i="14"/>
  <c r="BJ15" i="14"/>
  <c r="BG15" i="14"/>
  <c r="BF34" i="14"/>
  <c r="BH34" i="14" s="1"/>
  <c r="BJ34" i="14"/>
  <c r="BJ28" i="14"/>
  <c r="BK28" i="14" s="1"/>
  <c r="CJ40" i="2"/>
  <c r="CO40" i="2"/>
  <c r="BU41" i="9"/>
  <c r="BV41" i="9"/>
  <c r="BF19" i="14"/>
  <c r="BJ19" i="14"/>
  <c r="CJ39" i="2"/>
  <c r="CO39" i="2"/>
  <c r="CH39" i="2"/>
  <c r="BG19" i="14"/>
  <c r="BG42" i="14"/>
  <c r="CK38" i="2"/>
  <c r="CO38" i="2"/>
  <c r="CH38" i="2"/>
  <c r="BH16" i="14"/>
  <c r="BH29" i="14"/>
  <c r="BJ9" i="14"/>
  <c r="BL9" i="14" s="1"/>
  <c r="BJ32" i="14"/>
  <c r="BO32" i="14" s="1"/>
  <c r="BR39" i="9"/>
  <c r="BR29" i="9"/>
  <c r="BW12" i="9"/>
  <c r="BJ41" i="14"/>
  <c r="BR12" i="9"/>
  <c r="BR14" i="9"/>
  <c r="BR26" i="9"/>
  <c r="BW14" i="9"/>
  <c r="BR35" i="9"/>
  <c r="BV34" i="9"/>
  <c r="BU34" i="9"/>
  <c r="BR11" i="9"/>
  <c r="BR32" i="9"/>
  <c r="BU10" i="9"/>
  <c r="BV10" i="9"/>
  <c r="BV28" i="9"/>
  <c r="BU28" i="9"/>
  <c r="BU25" i="9"/>
  <c r="BV25" i="9"/>
  <c r="CS34" i="2"/>
  <c r="CK39" i="2"/>
  <c r="CK40" i="2"/>
  <c r="CJ38" i="2"/>
  <c r="CJ33" i="2"/>
  <c r="CH36" i="2"/>
  <c r="CJ37" i="2"/>
  <c r="CH40" i="2"/>
  <c r="CI33" i="2"/>
  <c r="CK33" i="2"/>
  <c r="CK37" i="2"/>
  <c r="BH27" i="14"/>
  <c r="BK11" i="14"/>
  <c r="BK27" i="14"/>
  <c r="BK31" i="14"/>
  <c r="BK35" i="14"/>
  <c r="BK37" i="14"/>
  <c r="BM37" i="14" s="1"/>
  <c r="BL11" i="14"/>
  <c r="BL27" i="14"/>
  <c r="BL29" i="14"/>
  <c r="BL31" i="14"/>
  <c r="BL33" i="14"/>
  <c r="BL35" i="14"/>
  <c r="BL37" i="14"/>
  <c r="BL39" i="14"/>
  <c r="BK29" i="14"/>
  <c r="BK33" i="14"/>
  <c r="BK39" i="14"/>
  <c r="BK8" i="14"/>
  <c r="BK16" i="14"/>
  <c r="BK36" i="14"/>
  <c r="BK40" i="14"/>
  <c r="BM40" i="14" s="1"/>
  <c r="BF36" i="14"/>
  <c r="BF37" i="14"/>
  <c r="BG35" i="14"/>
  <c r="BF26" i="14"/>
  <c r="BF33" i="14"/>
  <c r="BH33" i="14" s="1"/>
  <c r="BG30" i="14"/>
  <c r="BH30" i="14" s="1"/>
  <c r="BF25" i="14"/>
  <c r="BF10" i="14"/>
  <c r="BF13" i="14"/>
  <c r="BF17" i="14"/>
  <c r="BG10" i="14"/>
  <c r="BF18" i="14"/>
  <c r="BG18" i="14"/>
  <c r="BF8" i="14"/>
  <c r="BH8" i="14" s="1"/>
  <c r="CW39" i="2" l="1"/>
  <c r="CW37" i="2"/>
  <c r="CW36" i="2"/>
  <c r="CX36" i="2" s="1"/>
  <c r="CW38" i="2"/>
  <c r="CW33" i="2"/>
  <c r="CW34" i="2"/>
  <c r="CX34" i="2" s="1"/>
  <c r="CW40" i="2"/>
  <c r="CW35" i="2"/>
  <c r="CI34" i="2"/>
  <c r="CL34" i="2" s="1"/>
  <c r="CI37" i="2"/>
  <c r="CL37" i="2" s="1"/>
  <c r="CI38" i="2"/>
  <c r="CL38" i="2" s="1"/>
  <c r="CI40" i="2"/>
  <c r="CL40" i="2" s="1"/>
  <c r="CI36" i="2"/>
  <c r="CL36" i="2" s="1"/>
  <c r="CI39" i="2"/>
  <c r="CL39" i="2" s="1"/>
  <c r="CI35" i="2"/>
  <c r="CL35" i="2" s="1"/>
  <c r="CB18" i="9"/>
  <c r="CB35" i="9"/>
  <c r="CB15" i="9"/>
  <c r="CB36" i="9"/>
  <c r="CB29" i="9"/>
  <c r="CI38" i="9"/>
  <c r="CF38" i="9"/>
  <c r="CE38" i="9"/>
  <c r="CG38" i="9" s="1"/>
  <c r="BW19" i="9"/>
  <c r="CI13" i="9"/>
  <c r="CF13" i="9"/>
  <c r="CE13" i="9"/>
  <c r="CG13" i="9" s="1"/>
  <c r="CI14" i="9"/>
  <c r="CF14" i="9"/>
  <c r="CE14" i="9"/>
  <c r="CF27" i="9"/>
  <c r="CE27" i="9"/>
  <c r="CI27" i="9"/>
  <c r="CD19" i="9"/>
  <c r="BZ19" i="9"/>
  <c r="CA19" i="9"/>
  <c r="CI17" i="9"/>
  <c r="CF17" i="9"/>
  <c r="CE17" i="9"/>
  <c r="CG17" i="9" s="1"/>
  <c r="CD20" i="9"/>
  <c r="CA20" i="9"/>
  <c r="BZ20" i="9"/>
  <c r="CB20" i="9" s="1"/>
  <c r="CD10" i="9"/>
  <c r="CA10" i="9"/>
  <c r="BZ10" i="9"/>
  <c r="CB10" i="9" s="1"/>
  <c r="CI32" i="9"/>
  <c r="CF32" i="9"/>
  <c r="CE32" i="9"/>
  <c r="CF31" i="9"/>
  <c r="CE31" i="9"/>
  <c r="CI31" i="9"/>
  <c r="CG31" i="9"/>
  <c r="CA34" i="9"/>
  <c r="BZ34" i="9"/>
  <c r="CB34" i="9" s="1"/>
  <c r="CD34" i="9"/>
  <c r="CI11" i="9"/>
  <c r="CF11" i="9"/>
  <c r="CE11" i="9"/>
  <c r="CG11" i="9" s="1"/>
  <c r="CF29" i="9"/>
  <c r="CE29" i="9"/>
  <c r="CG29" i="9" s="1"/>
  <c r="CI29" i="9"/>
  <c r="CD9" i="9"/>
  <c r="CA9" i="9"/>
  <c r="BZ9" i="9"/>
  <c r="CI15" i="9"/>
  <c r="CF15" i="9"/>
  <c r="CE15" i="9"/>
  <c r="CI42" i="9"/>
  <c r="CF42" i="9"/>
  <c r="CE42" i="9"/>
  <c r="CG42" i="9" s="1"/>
  <c r="CF33" i="9"/>
  <c r="CE33" i="9"/>
  <c r="CI33" i="9"/>
  <c r="CG33" i="9"/>
  <c r="CD41" i="9"/>
  <c r="CA41" i="9"/>
  <c r="BZ41" i="9"/>
  <c r="CF35" i="9"/>
  <c r="CE35" i="9"/>
  <c r="CI35" i="9"/>
  <c r="CD25" i="9"/>
  <c r="BZ25" i="9"/>
  <c r="CA25" i="9"/>
  <c r="CI12" i="9"/>
  <c r="CE12" i="9"/>
  <c r="CF12" i="9"/>
  <c r="CG12" i="9" s="1"/>
  <c r="CA8" i="9"/>
  <c r="BZ8" i="9"/>
  <c r="CB8" i="9" s="1"/>
  <c r="CE16" i="9"/>
  <c r="CI16" i="9"/>
  <c r="CF16" i="9"/>
  <c r="CG16" i="9" s="1"/>
  <c r="CI36" i="9"/>
  <c r="CF36" i="9"/>
  <c r="CE36" i="9"/>
  <c r="CI26" i="9"/>
  <c r="CE26" i="9"/>
  <c r="CG26" i="9" s="1"/>
  <c r="CF26" i="9"/>
  <c r="CI30" i="9"/>
  <c r="CF30" i="9"/>
  <c r="CE30" i="9"/>
  <c r="CG30" i="9" s="1"/>
  <c r="CI18" i="9"/>
  <c r="CE18" i="9"/>
  <c r="CF18" i="9"/>
  <c r="CA28" i="9"/>
  <c r="BZ28" i="9"/>
  <c r="CB28" i="9" s="1"/>
  <c r="CD28" i="9"/>
  <c r="BH37" i="14"/>
  <c r="BM36" i="14"/>
  <c r="BK30" i="14"/>
  <c r="BK17" i="14"/>
  <c r="BM17" i="14" s="1"/>
  <c r="BK9" i="14"/>
  <c r="BM8" i="14"/>
  <c r="BH36" i="14"/>
  <c r="BH9" i="14"/>
  <c r="BT27" i="14"/>
  <c r="BP27" i="14"/>
  <c r="BK38" i="14"/>
  <c r="BM38" i="14" s="1"/>
  <c r="BH25" i="14"/>
  <c r="BT32" i="14"/>
  <c r="BV32" i="14" s="1"/>
  <c r="BP32" i="14"/>
  <c r="BT31" i="14"/>
  <c r="BP31" i="14"/>
  <c r="BP35" i="14"/>
  <c r="BT35" i="14"/>
  <c r="BV35" i="14" s="1"/>
  <c r="BP16" i="14"/>
  <c r="BT16" i="14"/>
  <c r="BH14" i="14"/>
  <c r="BY8" i="14"/>
  <c r="CD8" i="14" s="1"/>
  <c r="CI8" i="14" s="1"/>
  <c r="CN8" i="14" s="1"/>
  <c r="BU8" i="14"/>
  <c r="BT33" i="14"/>
  <c r="BP33" i="14"/>
  <c r="BP36" i="14"/>
  <c r="BT36" i="14"/>
  <c r="BV36" i="14" s="1"/>
  <c r="BO41" i="14"/>
  <c r="BQ41" i="14" s="1"/>
  <c r="BO13" i="14"/>
  <c r="BQ13" i="14" s="1"/>
  <c r="BO20" i="14"/>
  <c r="BO14" i="14"/>
  <c r="BQ16" i="14"/>
  <c r="BO19" i="14"/>
  <c r="BH10" i="14"/>
  <c r="BH38" i="14"/>
  <c r="BH32" i="14"/>
  <c r="BO38" i="14"/>
  <c r="BO11" i="14"/>
  <c r="BQ33" i="14"/>
  <c r="BO34" i="14"/>
  <c r="BQ34" i="14" s="1"/>
  <c r="BO25" i="14"/>
  <c r="BO18" i="14"/>
  <c r="BQ18" i="14" s="1"/>
  <c r="BK25" i="14"/>
  <c r="BL25" i="14"/>
  <c r="BO15" i="14"/>
  <c r="BO42" i="14"/>
  <c r="BQ27" i="14"/>
  <c r="BL18" i="14"/>
  <c r="BL42" i="14"/>
  <c r="BO10" i="14"/>
  <c r="BO28" i="14"/>
  <c r="BQ28" i="14" s="1"/>
  <c r="BO9" i="14"/>
  <c r="BO26" i="14"/>
  <c r="BO17" i="14"/>
  <c r="BO30" i="14"/>
  <c r="BO29" i="14"/>
  <c r="BQ29" i="14" s="1"/>
  <c r="BO12" i="14"/>
  <c r="BV8" i="14"/>
  <c r="BM39" i="14"/>
  <c r="BQ31" i="14"/>
  <c r="BR39" i="14"/>
  <c r="BQ36" i="14"/>
  <c r="BK18" i="14"/>
  <c r="BM35" i="14"/>
  <c r="BQ35" i="14"/>
  <c r="BL14" i="14"/>
  <c r="BK42" i="14"/>
  <c r="BK14" i="14"/>
  <c r="BL10" i="14"/>
  <c r="BM10" i="14" s="1"/>
  <c r="BL12" i="14"/>
  <c r="BQ40" i="14"/>
  <c r="BR40" i="14" s="1"/>
  <c r="BQ8" i="14"/>
  <c r="BM16" i="14"/>
  <c r="BQ32" i="14"/>
  <c r="BK12" i="14"/>
  <c r="BH42" i="14"/>
  <c r="BH17" i="14"/>
  <c r="BH26" i="14"/>
  <c r="BK32" i="14"/>
  <c r="BQ37" i="14"/>
  <c r="BR37" i="14" s="1"/>
  <c r="BH13" i="14"/>
  <c r="BH35" i="14"/>
  <c r="BM30" i="14"/>
  <c r="BW8" i="9"/>
  <c r="BW28" i="9"/>
  <c r="BW9" i="9"/>
  <c r="BW25" i="9"/>
  <c r="CP40" i="2"/>
  <c r="CQ40" i="2" s="1"/>
  <c r="CP35" i="2"/>
  <c r="CQ35" i="2" s="1"/>
  <c r="CS33" i="2"/>
  <c r="CR38" i="2"/>
  <c r="CS36" i="2"/>
  <c r="CS37" i="2"/>
  <c r="CT34" i="2"/>
  <c r="CP38" i="2"/>
  <c r="CQ38" i="2" s="1"/>
  <c r="CS38" i="2"/>
  <c r="CP37" i="2"/>
  <c r="CQ37" i="2" s="1"/>
  <c r="CP33" i="2"/>
  <c r="CQ33" i="2" s="1"/>
  <c r="CR37" i="2"/>
  <c r="CR33" i="2"/>
  <c r="BL20" i="14"/>
  <c r="BK41" i="14"/>
  <c r="BK19" i="14"/>
  <c r="BK13" i="14"/>
  <c r="BH19" i="14"/>
  <c r="BM27" i="14"/>
  <c r="BK15" i="14"/>
  <c r="BL34" i="14"/>
  <c r="BL41" i="14"/>
  <c r="BL26" i="14"/>
  <c r="BM26" i="14" s="1"/>
  <c r="BK34" i="14"/>
  <c r="BK20" i="14"/>
  <c r="BL13" i="14"/>
  <c r="BL32" i="14"/>
  <c r="BL28" i="14"/>
  <c r="BM28" i="14" s="1"/>
  <c r="CP36" i="2"/>
  <c r="CQ36" i="2" s="1"/>
  <c r="BW41" i="9"/>
  <c r="BH15" i="14"/>
  <c r="BW10" i="9"/>
  <c r="CS40" i="2"/>
  <c r="CR40" i="2"/>
  <c r="CS35" i="2"/>
  <c r="CR35" i="2"/>
  <c r="CR36" i="2"/>
  <c r="BL19" i="14"/>
  <c r="BM33" i="14"/>
  <c r="BH18" i="14"/>
  <c r="BM29" i="14"/>
  <c r="BL15" i="14"/>
  <c r="CS39" i="2"/>
  <c r="CP39" i="2"/>
  <c r="CQ39" i="2" s="1"/>
  <c r="CR39" i="2"/>
  <c r="BW34" i="9"/>
  <c r="CL33" i="2"/>
  <c r="BM31" i="14"/>
  <c r="BM9" i="14"/>
  <c r="BM11" i="14"/>
  <c r="AV33" i="10"/>
  <c r="AX33" i="10" s="1"/>
  <c r="BB34" i="10"/>
  <c r="AV35" i="10"/>
  <c r="AV36" i="10"/>
  <c r="AW36" i="10" s="1"/>
  <c r="AV37" i="10"/>
  <c r="AV38" i="10"/>
  <c r="AW38" i="10" s="1"/>
  <c r="AV39" i="10"/>
  <c r="AV32" i="10"/>
  <c r="AV29" i="10"/>
  <c r="AV31" i="10"/>
  <c r="AV28" i="10"/>
  <c r="AW28" i="10" s="1"/>
  <c r="AV23" i="10"/>
  <c r="AV25" i="10"/>
  <c r="AV26" i="10"/>
  <c r="AV27" i="10"/>
  <c r="AX27" i="10" s="1"/>
  <c r="AW24" i="10"/>
  <c r="AV22" i="10"/>
  <c r="AV6" i="10"/>
  <c r="AW6" i="10" s="1"/>
  <c r="AV7" i="10"/>
  <c r="AX7" i="10" s="1"/>
  <c r="AV8" i="10"/>
  <c r="AV9" i="10"/>
  <c r="AX9" i="10" s="1"/>
  <c r="AV11" i="10"/>
  <c r="AV12" i="10"/>
  <c r="AV14" i="10"/>
  <c r="AV15" i="10"/>
  <c r="AV16" i="10"/>
  <c r="AV17" i="10"/>
  <c r="AV5" i="10"/>
  <c r="AX5" i="10" s="1"/>
  <c r="AX37" i="10"/>
  <c r="AX35" i="10"/>
  <c r="AW34" i="10"/>
  <c r="AX34" i="10"/>
  <c r="AW22" i="10"/>
  <c r="AX17" i="10"/>
  <c r="AW16" i="10"/>
  <c r="AX13" i="10"/>
  <c r="AW10" i="10"/>
  <c r="CX35" i="2" l="1"/>
  <c r="CY35" i="2" s="1"/>
  <c r="CX40" i="2"/>
  <c r="CY40" i="2" s="1"/>
  <c r="DH33" i="2"/>
  <c r="CX33" i="2"/>
  <c r="CY33" i="2" s="1"/>
  <c r="DH38" i="2"/>
  <c r="CX38" i="2"/>
  <c r="CY38" i="2" s="1"/>
  <c r="CX37" i="2"/>
  <c r="CY37" i="2" s="1"/>
  <c r="DH39" i="2"/>
  <c r="CX39" i="2"/>
  <c r="CZ33" i="2"/>
  <c r="DA33" i="2"/>
  <c r="DI40" i="2"/>
  <c r="DH40" i="2"/>
  <c r="DI35" i="2"/>
  <c r="DH35" i="2"/>
  <c r="DA36" i="2"/>
  <c r="DA34" i="2"/>
  <c r="DI37" i="2"/>
  <c r="DH37" i="2"/>
  <c r="CY34" i="2"/>
  <c r="CY36" i="2"/>
  <c r="DI39" i="2"/>
  <c r="CZ36" i="2"/>
  <c r="DA35" i="2"/>
  <c r="CZ35" i="2"/>
  <c r="DA40" i="2"/>
  <c r="CZ40" i="2"/>
  <c r="DA37" i="2"/>
  <c r="CZ37" i="2"/>
  <c r="CZ34" i="2"/>
  <c r="CZ39" i="2"/>
  <c r="DA39" i="2"/>
  <c r="CY39" i="2"/>
  <c r="DA38" i="2"/>
  <c r="CZ38" i="2"/>
  <c r="CT40" i="2"/>
  <c r="CT35" i="2"/>
  <c r="CT38" i="2"/>
  <c r="CB41" i="9"/>
  <c r="CG14" i="9"/>
  <c r="CG15" i="9"/>
  <c r="CB25" i="9"/>
  <c r="CB19" i="9"/>
  <c r="CG18" i="9"/>
  <c r="CB9" i="9"/>
  <c r="CG36" i="9"/>
  <c r="CG35" i="9"/>
  <c r="CG32" i="9"/>
  <c r="CG27" i="9"/>
  <c r="CK38" i="9"/>
  <c r="CJ38" i="9"/>
  <c r="CL38" i="9" s="1"/>
  <c r="CN38" i="9"/>
  <c r="CN33" i="9"/>
  <c r="CK33" i="9"/>
  <c r="CJ33" i="9"/>
  <c r="CN12" i="9"/>
  <c r="CK12" i="9"/>
  <c r="CJ12" i="9"/>
  <c r="CL12" i="9" s="1"/>
  <c r="CK32" i="9"/>
  <c r="CJ32" i="9"/>
  <c r="CL32" i="9" s="1"/>
  <c r="CN32" i="9"/>
  <c r="CI20" i="9"/>
  <c r="CE20" i="9"/>
  <c r="CF20" i="9"/>
  <c r="CI19" i="9"/>
  <c r="CF19" i="9"/>
  <c r="CE19" i="9"/>
  <c r="CG19" i="9" s="1"/>
  <c r="CN13" i="9"/>
  <c r="CJ13" i="9"/>
  <c r="CL13" i="9" s="1"/>
  <c r="CK13" i="9"/>
  <c r="CN35" i="9"/>
  <c r="CK35" i="9"/>
  <c r="CJ35" i="9"/>
  <c r="CL35" i="9" s="1"/>
  <c r="CK30" i="9"/>
  <c r="CJ30" i="9"/>
  <c r="CN30" i="9"/>
  <c r="CL30" i="9"/>
  <c r="CK36" i="9"/>
  <c r="CJ36" i="9"/>
  <c r="CL36" i="9" s="1"/>
  <c r="CN36" i="9"/>
  <c r="CE8" i="9"/>
  <c r="CF8" i="9"/>
  <c r="CJ15" i="9"/>
  <c r="CK15" i="9"/>
  <c r="CN15" i="9"/>
  <c r="CI9" i="9"/>
  <c r="CF9" i="9"/>
  <c r="CE9" i="9"/>
  <c r="CG9" i="9" s="1"/>
  <c r="CN11" i="9"/>
  <c r="CK11" i="9"/>
  <c r="CJ11" i="9"/>
  <c r="CL11" i="9" s="1"/>
  <c r="CN31" i="9"/>
  <c r="CK31" i="9"/>
  <c r="CJ31" i="9"/>
  <c r="CN14" i="9"/>
  <c r="CK14" i="9"/>
  <c r="CJ14" i="9"/>
  <c r="CL14" i="9" s="1"/>
  <c r="CN26" i="9"/>
  <c r="CJ26" i="9"/>
  <c r="CL26" i="9" s="1"/>
  <c r="CK26" i="9"/>
  <c r="CI34" i="9"/>
  <c r="CF34" i="9"/>
  <c r="CE34" i="9"/>
  <c r="CG34" i="9" s="1"/>
  <c r="CI28" i="9"/>
  <c r="CF28" i="9"/>
  <c r="CE28" i="9"/>
  <c r="CG28" i="9" s="1"/>
  <c r="CN18" i="9"/>
  <c r="CK18" i="9"/>
  <c r="CJ18" i="9"/>
  <c r="CL18" i="9" s="1"/>
  <c r="CK16" i="9"/>
  <c r="CJ16" i="9"/>
  <c r="CN16" i="9"/>
  <c r="CL16" i="9"/>
  <c r="CI25" i="9"/>
  <c r="CF25" i="9"/>
  <c r="CE25" i="9"/>
  <c r="CF41" i="9"/>
  <c r="CE41" i="9"/>
  <c r="CI41" i="9"/>
  <c r="CK42" i="9"/>
  <c r="CJ42" i="9"/>
  <c r="CL42" i="9" s="1"/>
  <c r="CN42" i="9"/>
  <c r="CN29" i="9"/>
  <c r="CK29" i="9"/>
  <c r="CJ29" i="9"/>
  <c r="CL29" i="9" s="1"/>
  <c r="CI10" i="9"/>
  <c r="CF10" i="9"/>
  <c r="CE10" i="9"/>
  <c r="CG10" i="9" s="1"/>
  <c r="CJ17" i="9"/>
  <c r="CK17" i="9"/>
  <c r="CL17" i="9"/>
  <c r="CN17" i="9"/>
  <c r="CN27" i="9"/>
  <c r="CK27" i="9"/>
  <c r="CJ27" i="9"/>
  <c r="CL27" i="9" s="1"/>
  <c r="CU8" i="14"/>
  <c r="CT8" i="14"/>
  <c r="CO8" i="14"/>
  <c r="CQ8" i="14" s="1"/>
  <c r="CP8" i="14"/>
  <c r="BM19" i="14"/>
  <c r="BM25" i="14"/>
  <c r="BM18" i="14"/>
  <c r="BR33" i="14"/>
  <c r="BR16" i="14"/>
  <c r="BM20" i="14"/>
  <c r="BW8" i="14"/>
  <c r="CK8" i="14"/>
  <c r="CJ8" i="14"/>
  <c r="BT19" i="14"/>
  <c r="BP19" i="14"/>
  <c r="BM13" i="14"/>
  <c r="BT26" i="14"/>
  <c r="BP26" i="14"/>
  <c r="BT13" i="14"/>
  <c r="BP13" i="14"/>
  <c r="BR13" i="14" s="1"/>
  <c r="BZ8" i="14"/>
  <c r="CA8" i="14"/>
  <c r="BP10" i="14"/>
  <c r="BT10" i="14"/>
  <c r="BV10" i="14" s="1"/>
  <c r="BM34" i="14"/>
  <c r="BT12" i="14"/>
  <c r="BP12" i="14"/>
  <c r="BP18" i="14"/>
  <c r="BR18" i="14" s="1"/>
  <c r="BT18" i="14"/>
  <c r="BV18" i="14" s="1"/>
  <c r="BT38" i="14"/>
  <c r="BV38" i="14" s="1"/>
  <c r="BP38" i="14"/>
  <c r="BT41" i="14"/>
  <c r="BP41" i="14"/>
  <c r="BR41" i="14" s="1"/>
  <c r="BY32" i="14"/>
  <c r="BU32" i="14"/>
  <c r="BW32" i="14" s="1"/>
  <c r="BP9" i="14"/>
  <c r="BT9" i="14"/>
  <c r="BV9" i="14" s="1"/>
  <c r="BP25" i="14"/>
  <c r="BT25" i="14"/>
  <c r="BY16" i="14"/>
  <c r="CD16" i="14" s="1"/>
  <c r="CI16" i="14" s="1"/>
  <c r="CN16" i="14" s="1"/>
  <c r="BU16" i="14"/>
  <c r="BY33" i="14"/>
  <c r="CD33" i="14" s="1"/>
  <c r="CI33" i="14" s="1"/>
  <c r="CN33" i="14" s="1"/>
  <c r="BU33" i="14"/>
  <c r="BT11" i="14"/>
  <c r="BP11" i="14"/>
  <c r="BP29" i="14"/>
  <c r="BR29" i="14" s="1"/>
  <c r="BT29" i="14"/>
  <c r="BV29" i="14" s="1"/>
  <c r="BT42" i="14"/>
  <c r="BV42" i="14" s="1"/>
  <c r="BP42" i="14"/>
  <c r="BY36" i="14"/>
  <c r="CD36" i="14" s="1"/>
  <c r="CI36" i="14" s="1"/>
  <c r="CN36" i="14" s="1"/>
  <c r="BU36" i="14"/>
  <c r="BW36" i="14" s="1"/>
  <c r="BQ10" i="14"/>
  <c r="BR31" i="14"/>
  <c r="BT30" i="14"/>
  <c r="BP30" i="14"/>
  <c r="BP28" i="14"/>
  <c r="BR28" i="14" s="1"/>
  <c r="BT28" i="14"/>
  <c r="BT34" i="14"/>
  <c r="BP34" i="14"/>
  <c r="BR34" i="14" s="1"/>
  <c r="BT14" i="14"/>
  <c r="BV14" i="14" s="1"/>
  <c r="BP14" i="14"/>
  <c r="BU35" i="14"/>
  <c r="BW35" i="14" s="1"/>
  <c r="BY35" i="14"/>
  <c r="CD35" i="14" s="1"/>
  <c r="CI35" i="14" s="1"/>
  <c r="CN35" i="14" s="1"/>
  <c r="BP17" i="14"/>
  <c r="BT17" i="14"/>
  <c r="BT20" i="14"/>
  <c r="BP20" i="14"/>
  <c r="BU31" i="14"/>
  <c r="BY31" i="14"/>
  <c r="CD31" i="14" s="1"/>
  <c r="CI31" i="14" s="1"/>
  <c r="CN31" i="14" s="1"/>
  <c r="BT15" i="14"/>
  <c r="BP15" i="14"/>
  <c r="BU27" i="14"/>
  <c r="BY27" i="14"/>
  <c r="CD27" i="14" s="1"/>
  <c r="CI27" i="14" s="1"/>
  <c r="CN27" i="14" s="1"/>
  <c r="BM15" i="14"/>
  <c r="BV31" i="14"/>
  <c r="BQ15" i="14"/>
  <c r="BQ12" i="14"/>
  <c r="BM32" i="14"/>
  <c r="BQ9" i="14"/>
  <c r="BQ14" i="14"/>
  <c r="BQ30" i="14"/>
  <c r="BQ38" i="14"/>
  <c r="BQ20" i="14"/>
  <c r="BR20" i="14" s="1"/>
  <c r="BR27" i="14"/>
  <c r="BQ26" i="14"/>
  <c r="BQ42" i="14"/>
  <c r="BM42" i="14"/>
  <c r="BQ17" i="14"/>
  <c r="BV33" i="14"/>
  <c r="BQ25" i="14"/>
  <c r="BV27" i="14"/>
  <c r="BQ11" i="14"/>
  <c r="BQ19" i="14"/>
  <c r="BV16" i="14"/>
  <c r="BR36" i="14"/>
  <c r="BR35" i="14"/>
  <c r="BR32" i="14"/>
  <c r="BR8" i="14"/>
  <c r="BM14" i="14"/>
  <c r="BM12" i="14"/>
  <c r="CT33" i="2"/>
  <c r="CT37" i="2"/>
  <c r="BB8" i="10"/>
  <c r="BA23" i="10"/>
  <c r="BB10" i="10"/>
  <c r="BB22" i="10"/>
  <c r="BA35" i="10"/>
  <c r="BA17" i="10"/>
  <c r="BB16" i="10"/>
  <c r="AX36" i="10"/>
  <c r="AY36" i="10" s="1"/>
  <c r="BA13" i="10"/>
  <c r="AX25" i="10"/>
  <c r="BB26" i="10"/>
  <c r="AW8" i="10"/>
  <c r="BB12" i="10"/>
  <c r="AX23" i="10"/>
  <c r="BM41" i="14"/>
  <c r="CT39" i="2"/>
  <c r="CT36" i="2"/>
  <c r="AX32" i="10"/>
  <c r="AW32" i="10"/>
  <c r="AY32" i="10" s="1"/>
  <c r="AX29" i="10"/>
  <c r="AW12" i="10"/>
  <c r="BB36" i="10"/>
  <c r="AW26" i="10"/>
  <c r="BA6" i="10"/>
  <c r="BB32" i="10"/>
  <c r="BB30" i="10"/>
  <c r="BB14" i="10"/>
  <c r="BA37" i="10"/>
  <c r="BB37" i="10"/>
  <c r="BA39" i="10"/>
  <c r="BB39" i="10"/>
  <c r="BB35" i="10"/>
  <c r="BC35" i="10" s="1"/>
  <c r="AX38" i="10"/>
  <c r="AY38" i="10" s="1"/>
  <c r="AX39" i="10"/>
  <c r="AW30" i="10"/>
  <c r="BA31" i="10"/>
  <c r="BB31" i="10"/>
  <c r="BB23" i="10"/>
  <c r="AX31" i="10"/>
  <c r="BB24" i="10"/>
  <c r="BA15" i="10"/>
  <c r="BB15" i="10"/>
  <c r="BA11" i="10"/>
  <c r="BB11" i="10"/>
  <c r="BB17" i="10"/>
  <c r="BC17" i="10" s="1"/>
  <c r="AW14" i="10"/>
  <c r="AX15" i="10"/>
  <c r="BB13" i="10"/>
  <c r="BB9" i="10"/>
  <c r="AX11" i="10"/>
  <c r="BA5" i="10"/>
  <c r="BB5" i="10"/>
  <c r="BA8" i="10"/>
  <c r="BC8" i="10" s="1"/>
  <c r="BA10" i="10"/>
  <c r="BC10" i="10" s="1"/>
  <c r="BA12" i="10"/>
  <c r="BC12" i="10" s="1"/>
  <c r="BA14" i="10"/>
  <c r="BA16" i="10"/>
  <c r="BC16" i="10" s="1"/>
  <c r="BA22" i="10"/>
  <c r="BC22" i="10" s="1"/>
  <c r="B24" i="1" s="1"/>
  <c r="BA24" i="10"/>
  <c r="BA26" i="10"/>
  <c r="BA30" i="10"/>
  <c r="BA32" i="10"/>
  <c r="BA34" i="10"/>
  <c r="BC34" i="10" s="1"/>
  <c r="BA36" i="10"/>
  <c r="AY34" i="10"/>
  <c r="AX6" i="10"/>
  <c r="AX8" i="10"/>
  <c r="AX10" i="10"/>
  <c r="AY10" i="10" s="1"/>
  <c r="AX12" i="10"/>
  <c r="AX14" i="10"/>
  <c r="AY14" i="10" s="1"/>
  <c r="AX16" i="10"/>
  <c r="AY16" i="10" s="1"/>
  <c r="AX22" i="10"/>
  <c r="AY22" i="10" s="1"/>
  <c r="AX24" i="10"/>
  <c r="AY24" i="10" s="1"/>
  <c r="AX26" i="10"/>
  <c r="AX28" i="10"/>
  <c r="AY28" i="10" s="1"/>
  <c r="AX30" i="10"/>
  <c r="AY6" i="10"/>
  <c r="AW5" i="10"/>
  <c r="AY5" i="10" s="1"/>
  <c r="AW7" i="10"/>
  <c r="AY7" i="10" s="1"/>
  <c r="AW9" i="10"/>
  <c r="AY9" i="10" s="1"/>
  <c r="AW11" i="10"/>
  <c r="AW13" i="10"/>
  <c r="AY13" i="10" s="1"/>
  <c r="AW15" i="10"/>
  <c r="AW17" i="10"/>
  <c r="AY17" i="10" s="1"/>
  <c r="AW23" i="10"/>
  <c r="AY23" i="10" s="1"/>
  <c r="AW25" i="10"/>
  <c r="AY25" i="10" s="1"/>
  <c r="AW27" i="10"/>
  <c r="AY27" i="10" s="1"/>
  <c r="AW29" i="10"/>
  <c r="AW31" i="10"/>
  <c r="AW33" i="10"/>
  <c r="AY33" i="10" s="1"/>
  <c r="AW35" i="10"/>
  <c r="AY35" i="10" s="1"/>
  <c r="AW37" i="10"/>
  <c r="AY37" i="10" s="1"/>
  <c r="AW39" i="10"/>
  <c r="BQ60" i="2"/>
  <c r="BY60" i="2" s="1"/>
  <c r="CG60" i="2" s="1"/>
  <c r="BQ61" i="2"/>
  <c r="BQ62" i="2"/>
  <c r="BQ59" i="2"/>
  <c r="BY59" i="2" s="1"/>
  <c r="CG59" i="2" s="1"/>
  <c r="BQ46" i="2"/>
  <c r="BY46" i="2" s="1"/>
  <c r="CG46" i="2" s="1"/>
  <c r="BQ45" i="2"/>
  <c r="BY45" i="2" s="1"/>
  <c r="CG45" i="2" s="1"/>
  <c r="BQ44" i="2"/>
  <c r="BY44" i="2" s="1"/>
  <c r="CG44" i="2" s="1"/>
  <c r="BQ43" i="2"/>
  <c r="BY43" i="2" s="1"/>
  <c r="CG43" i="2" s="1"/>
  <c r="BQ42" i="2"/>
  <c r="BY42" i="2" s="1"/>
  <c r="CG42" i="2" s="1"/>
  <c r="BQ41" i="2"/>
  <c r="AN5" i="10"/>
  <c r="AP5" i="10" s="1"/>
  <c r="AN23" i="10"/>
  <c r="AN39" i="10"/>
  <c r="AN38" i="10"/>
  <c r="AO38" i="10"/>
  <c r="AN37" i="10"/>
  <c r="AN36" i="10"/>
  <c r="AP36" i="10"/>
  <c r="AN35" i="10"/>
  <c r="AO35" i="10" s="1"/>
  <c r="AQ35" i="10" s="1"/>
  <c r="AP35" i="10"/>
  <c r="AN34" i="10"/>
  <c r="AN33" i="10"/>
  <c r="AO33" i="10"/>
  <c r="AN32" i="10"/>
  <c r="AP32" i="10"/>
  <c r="AN31" i="10"/>
  <c r="AN30" i="10"/>
  <c r="AO30" i="10" s="1"/>
  <c r="AQ30" i="10" s="1"/>
  <c r="AP30" i="10"/>
  <c r="AN29" i="10"/>
  <c r="AO29" i="10" s="1"/>
  <c r="AN28" i="10"/>
  <c r="AO28" i="10" s="1"/>
  <c r="AN22" i="10"/>
  <c r="AP28" i="10"/>
  <c r="AN24" i="10"/>
  <c r="AN25" i="10"/>
  <c r="AN26" i="10"/>
  <c r="AP26" i="10" s="1"/>
  <c r="AN27" i="10"/>
  <c r="AN6" i="10"/>
  <c r="AN7" i="10"/>
  <c r="AN8" i="10"/>
  <c r="AN9" i="10"/>
  <c r="AN10" i="10"/>
  <c r="AO10" i="10" s="1"/>
  <c r="AN11" i="10"/>
  <c r="AO11" i="10" s="1"/>
  <c r="AN12" i="10"/>
  <c r="AN13" i="10"/>
  <c r="AP13" i="10"/>
  <c r="AN14" i="10"/>
  <c r="AN15" i="10"/>
  <c r="AP15" i="10" s="1"/>
  <c r="AN16" i="10"/>
  <c r="AO16" i="10" s="1"/>
  <c r="AN17" i="10"/>
  <c r="AP17" i="10" s="1"/>
  <c r="AP39" i="10"/>
  <c r="AO39" i="10"/>
  <c r="AP38" i="10"/>
  <c r="AQ38" i="10" s="1"/>
  <c r="AP37" i="10"/>
  <c r="AO37" i="10"/>
  <c r="AP34" i="10"/>
  <c r="AP33" i="10"/>
  <c r="AP29" i="10"/>
  <c r="AP27" i="10"/>
  <c r="AO27" i="10"/>
  <c r="AQ27" i="10" s="1"/>
  <c r="AP22" i="10"/>
  <c r="AO22" i="10"/>
  <c r="AO17" i="10"/>
  <c r="AP12" i="10"/>
  <c r="AO12" i="10"/>
  <c r="AQ12" i="10" s="1"/>
  <c r="AP10" i="10"/>
  <c r="AO34" i="10"/>
  <c r="AQ39" i="10"/>
  <c r="AO32" i="10"/>
  <c r="AO13" i="10"/>
  <c r="AO6" i="10"/>
  <c r="AP6" i="10"/>
  <c r="H42" i="14"/>
  <c r="M42" i="14" s="1"/>
  <c r="H41" i="14"/>
  <c r="H40" i="14"/>
  <c r="I40" i="14" s="1"/>
  <c r="H39" i="14"/>
  <c r="M39" i="14" s="1"/>
  <c r="H38" i="14"/>
  <c r="M38" i="14" s="1"/>
  <c r="H37" i="14"/>
  <c r="M37" i="14" s="1"/>
  <c r="H36" i="14"/>
  <c r="I36" i="14" s="1"/>
  <c r="H35" i="14"/>
  <c r="H34" i="14"/>
  <c r="J34" i="14" s="1"/>
  <c r="H33" i="14"/>
  <c r="J33" i="14" s="1"/>
  <c r="H32" i="14"/>
  <c r="I32" i="14" s="1"/>
  <c r="H31" i="14"/>
  <c r="I31" i="14" s="1"/>
  <c r="H30" i="14"/>
  <c r="J30" i="14" s="1"/>
  <c r="H29" i="14"/>
  <c r="I29" i="14" s="1"/>
  <c r="H28" i="14"/>
  <c r="J28" i="14" s="1"/>
  <c r="H27" i="14"/>
  <c r="J27" i="14" s="1"/>
  <c r="H26" i="14"/>
  <c r="I26" i="14" s="1"/>
  <c r="H25" i="14"/>
  <c r="J25" i="14" s="1"/>
  <c r="H24" i="14"/>
  <c r="I24" i="14" s="1"/>
  <c r="H23" i="14"/>
  <c r="M23" i="14" s="1"/>
  <c r="R23" i="14" s="1"/>
  <c r="T23" i="14" s="1"/>
  <c r="H22" i="14"/>
  <c r="J22" i="14" s="1"/>
  <c r="H21" i="14"/>
  <c r="I21" i="14" s="1"/>
  <c r="H20" i="14"/>
  <c r="M20" i="14" s="1"/>
  <c r="H19" i="14"/>
  <c r="J19" i="14" s="1"/>
  <c r="H18" i="14"/>
  <c r="I18" i="14" s="1"/>
  <c r="H17" i="14"/>
  <c r="H16" i="14"/>
  <c r="I16" i="14" s="1"/>
  <c r="H15" i="14"/>
  <c r="M15" i="14" s="1"/>
  <c r="H14" i="14"/>
  <c r="H13" i="14"/>
  <c r="J13" i="14" s="1"/>
  <c r="H12" i="14"/>
  <c r="H11" i="14"/>
  <c r="J11" i="14" s="1"/>
  <c r="H10" i="14"/>
  <c r="M10" i="14" s="1"/>
  <c r="H9" i="14"/>
  <c r="I9" i="14" s="1"/>
  <c r="H8" i="14"/>
  <c r="M8" i="14" s="1"/>
  <c r="M29" i="14"/>
  <c r="R29" i="14" s="1"/>
  <c r="X29" i="14" s="1"/>
  <c r="Y29" i="14" s="1"/>
  <c r="J37" i="14"/>
  <c r="BA32" i="14"/>
  <c r="BB32" i="14"/>
  <c r="BA30" i="14"/>
  <c r="BB30" i="14"/>
  <c r="BA17" i="14"/>
  <c r="BB17" i="14"/>
  <c r="BA34" i="14"/>
  <c r="BB34" i="14"/>
  <c r="BA42" i="14"/>
  <c r="BB42" i="14"/>
  <c r="BB11" i="14"/>
  <c r="BA11" i="14"/>
  <c r="BA38" i="14"/>
  <c r="BB38" i="14"/>
  <c r="BB8" i="14"/>
  <c r="BA8" i="14"/>
  <c r="BA40" i="14"/>
  <c r="BB40" i="14"/>
  <c r="BA19" i="14"/>
  <c r="BB19" i="14"/>
  <c r="BB9" i="14"/>
  <c r="BA9" i="14"/>
  <c r="BA36" i="14"/>
  <c r="BB36" i="14"/>
  <c r="BA13" i="14"/>
  <c r="BB13" i="14"/>
  <c r="BA15" i="14"/>
  <c r="BB15" i="14"/>
  <c r="BA20" i="14"/>
  <c r="BB20" i="14"/>
  <c r="BA12" i="14"/>
  <c r="BB12" i="14"/>
  <c r="BA33" i="14"/>
  <c r="BB33" i="14"/>
  <c r="BB35" i="14"/>
  <c r="BA35" i="14"/>
  <c r="BA10" i="14"/>
  <c r="BB10" i="14"/>
  <c r="BB41" i="14"/>
  <c r="BA41" i="14"/>
  <c r="BA16" i="14"/>
  <c r="BB16" i="14"/>
  <c r="BA18" i="14"/>
  <c r="BB18" i="14"/>
  <c r="BA27" i="14"/>
  <c r="BB27" i="14"/>
  <c r="BB29" i="14"/>
  <c r="BA29" i="14"/>
  <c r="BB37" i="14"/>
  <c r="BA37" i="14"/>
  <c r="BB39" i="14"/>
  <c r="BA39" i="14"/>
  <c r="BA26" i="14"/>
  <c r="BB26" i="14"/>
  <c r="BA14" i="14"/>
  <c r="BB14" i="14"/>
  <c r="BB25" i="14"/>
  <c r="BA25" i="14"/>
  <c r="BB31" i="14"/>
  <c r="BA31" i="14"/>
  <c r="BA28" i="14"/>
  <c r="BB28" i="14"/>
  <c r="AT39" i="10"/>
  <c r="AS39" i="10"/>
  <c r="AT38" i="10"/>
  <c r="AS38" i="10"/>
  <c r="AT37" i="10"/>
  <c r="AS37" i="10"/>
  <c r="AT36" i="10"/>
  <c r="AS36" i="10"/>
  <c r="AT35" i="10"/>
  <c r="AS35" i="10"/>
  <c r="AT34" i="10"/>
  <c r="AS34" i="10"/>
  <c r="AU34" i="10"/>
  <c r="AT33" i="10"/>
  <c r="AS33" i="10"/>
  <c r="AU33" i="10" s="1"/>
  <c r="AT32" i="10"/>
  <c r="AS32" i="10"/>
  <c r="AU32" i="10" s="1"/>
  <c r="AT31" i="10"/>
  <c r="AS31" i="10"/>
  <c r="AT30" i="10"/>
  <c r="AS30" i="10"/>
  <c r="AT29" i="10"/>
  <c r="AS29" i="10"/>
  <c r="AT28" i="10"/>
  <c r="AS28" i="10"/>
  <c r="AT27" i="10"/>
  <c r="AS27" i="10"/>
  <c r="AT26" i="10"/>
  <c r="AS26" i="10"/>
  <c r="AU26" i="10" s="1"/>
  <c r="AT25" i="10"/>
  <c r="AS25" i="10"/>
  <c r="AT24" i="10"/>
  <c r="AS24" i="10"/>
  <c r="AT23" i="10"/>
  <c r="AS23" i="10"/>
  <c r="AT22" i="10"/>
  <c r="AS22" i="10"/>
  <c r="AT17" i="10"/>
  <c r="AS17" i="10"/>
  <c r="AU17" i="10" s="1"/>
  <c r="AT16" i="10"/>
  <c r="AS16" i="10"/>
  <c r="AT15" i="10"/>
  <c r="AS15" i="10"/>
  <c r="AU15" i="10" s="1"/>
  <c r="AT14" i="10"/>
  <c r="AS14" i="10"/>
  <c r="AU14" i="10" s="1"/>
  <c r="AT13" i="10"/>
  <c r="AS13" i="10"/>
  <c r="AT12" i="10"/>
  <c r="AS12" i="10"/>
  <c r="AT11" i="10"/>
  <c r="AS11" i="10"/>
  <c r="AT10" i="10"/>
  <c r="AS10" i="10"/>
  <c r="AT9" i="10"/>
  <c r="AS9" i="10"/>
  <c r="AT8" i="10"/>
  <c r="AS8" i="10"/>
  <c r="AU8" i="10" s="1"/>
  <c r="AT7" i="10"/>
  <c r="AS7" i="10"/>
  <c r="AT6" i="10"/>
  <c r="AS6" i="10"/>
  <c r="AT5" i="10"/>
  <c r="AS5" i="10"/>
  <c r="AL5" i="10"/>
  <c r="AL39" i="10"/>
  <c r="AK39" i="10"/>
  <c r="AL38" i="10"/>
  <c r="AK38" i="10"/>
  <c r="AM38" i="10"/>
  <c r="AL37" i="10"/>
  <c r="AK37" i="10"/>
  <c r="AM37" i="10"/>
  <c r="AL36" i="10"/>
  <c r="AK36" i="10"/>
  <c r="AM36" i="10" s="1"/>
  <c r="AL35" i="10"/>
  <c r="AK35" i="10"/>
  <c r="AM35" i="10" s="1"/>
  <c r="AL34" i="10"/>
  <c r="AM34" i="10" s="1"/>
  <c r="AK34" i="10"/>
  <c r="AL33" i="10"/>
  <c r="AK33" i="10"/>
  <c r="AM33" i="10" s="1"/>
  <c r="AL32" i="10"/>
  <c r="AK32" i="10"/>
  <c r="AM32" i="10"/>
  <c r="AL31" i="10"/>
  <c r="AK31" i="10"/>
  <c r="AM31" i="10" s="1"/>
  <c r="AL30" i="10"/>
  <c r="AK30" i="10"/>
  <c r="AM30" i="10" s="1"/>
  <c r="AL29" i="10"/>
  <c r="AK29" i="10"/>
  <c r="AM29" i="10"/>
  <c r="AL28" i="10"/>
  <c r="AK28" i="10"/>
  <c r="AM28" i="10"/>
  <c r="AL27" i="10"/>
  <c r="AM27" i="10" s="1"/>
  <c r="AK27" i="10"/>
  <c r="AL26" i="10"/>
  <c r="AK26" i="10"/>
  <c r="AM26" i="10"/>
  <c r="AL25" i="10"/>
  <c r="AK25" i="10"/>
  <c r="AM25" i="10"/>
  <c r="AL24" i="10"/>
  <c r="AK24" i="10"/>
  <c r="AL23" i="10"/>
  <c r="AK23" i="10"/>
  <c r="AL22" i="10"/>
  <c r="AK22" i="10"/>
  <c r="AM22" i="10"/>
  <c r="AL17" i="10"/>
  <c r="AK17" i="10"/>
  <c r="AL16" i="10"/>
  <c r="AK16" i="10"/>
  <c r="AM16" i="10" s="1"/>
  <c r="AL15" i="10"/>
  <c r="AK15" i="10"/>
  <c r="AM15" i="10" s="1"/>
  <c r="AL14" i="10"/>
  <c r="AK14" i="10"/>
  <c r="AM14" i="10" s="1"/>
  <c r="AL13" i="10"/>
  <c r="AK13" i="10"/>
  <c r="AM13" i="10" s="1"/>
  <c r="AL12" i="10"/>
  <c r="AM12" i="10" s="1"/>
  <c r="AK12" i="10"/>
  <c r="AL11" i="10"/>
  <c r="AK11" i="10"/>
  <c r="AM11" i="10" s="1"/>
  <c r="AL10" i="10"/>
  <c r="AK10" i="10"/>
  <c r="AM10" i="10" s="1"/>
  <c r="AL9" i="10"/>
  <c r="AM9" i="10" s="1"/>
  <c r="AK9" i="10"/>
  <c r="AL8" i="10"/>
  <c r="AK8" i="10"/>
  <c r="AL7" i="10"/>
  <c r="AK7" i="10"/>
  <c r="AM7" i="10" s="1"/>
  <c r="AL6" i="10"/>
  <c r="AK6" i="10"/>
  <c r="AK5" i="10"/>
  <c r="AH22" i="10"/>
  <c r="AH39" i="10"/>
  <c r="AH38" i="10"/>
  <c r="AH37" i="10"/>
  <c r="AI37" i="10" s="1"/>
  <c r="AH36" i="10"/>
  <c r="AH35" i="10"/>
  <c r="AH34" i="10"/>
  <c r="AH33" i="10"/>
  <c r="AH32" i="10"/>
  <c r="AH31" i="10"/>
  <c r="AH30" i="10"/>
  <c r="AH29" i="10"/>
  <c r="AI29" i="10" s="1"/>
  <c r="AH28" i="10"/>
  <c r="AI28" i="10" s="1"/>
  <c r="AH27" i="10"/>
  <c r="AH26" i="10"/>
  <c r="AH25" i="10"/>
  <c r="AH24" i="10"/>
  <c r="AH23" i="10"/>
  <c r="AH17" i="10"/>
  <c r="AH16" i="10"/>
  <c r="AI16" i="10" s="1"/>
  <c r="AH15" i="10"/>
  <c r="AH14" i="10"/>
  <c r="AH13" i="10"/>
  <c r="AH12" i="10"/>
  <c r="AH11" i="10"/>
  <c r="AH10" i="10"/>
  <c r="AH9" i="10"/>
  <c r="AI9" i="10" s="1"/>
  <c r="AH8" i="10"/>
  <c r="AH7" i="10"/>
  <c r="AH6" i="10"/>
  <c r="AH5" i="10"/>
  <c r="AM8" i="10"/>
  <c r="AM23" i="10"/>
  <c r="AU28" i="10"/>
  <c r="AU25" i="10"/>
  <c r="AU24" i="10"/>
  <c r="AU16" i="10"/>
  <c r="AU13" i="10"/>
  <c r="AM5" i="10"/>
  <c r="F34" i="1"/>
  <c r="E34" i="1"/>
  <c r="D34" i="1"/>
  <c r="C34" i="1"/>
  <c r="A24" i="1"/>
  <c r="AG39" i="10"/>
  <c r="AI39" i="10" s="1"/>
  <c r="AG38" i="10"/>
  <c r="AI38" i="10" s="1"/>
  <c r="AG37" i="10"/>
  <c r="AG36" i="10"/>
  <c r="AG35" i="10"/>
  <c r="AI35" i="10" s="1"/>
  <c r="AG34" i="10"/>
  <c r="AI34" i="10" s="1"/>
  <c r="AG33" i="10"/>
  <c r="AI33" i="10"/>
  <c r="AG32" i="10"/>
  <c r="AI32" i="10" s="1"/>
  <c r="AG31" i="10"/>
  <c r="AI31" i="10" s="1"/>
  <c r="AG30" i="10"/>
  <c r="AG29" i="10"/>
  <c r="AG28" i="10"/>
  <c r="AG27" i="10"/>
  <c r="AI27" i="10"/>
  <c r="AG26" i="10"/>
  <c r="AI26" i="10" s="1"/>
  <c r="AG25" i="10"/>
  <c r="AI25" i="10"/>
  <c r="AG24" i="10"/>
  <c r="AI24" i="10"/>
  <c r="AG23" i="10"/>
  <c r="AI23" i="10" s="1"/>
  <c r="AG22" i="10"/>
  <c r="AI22" i="10" s="1"/>
  <c r="AG17" i="10"/>
  <c r="AG16" i="10"/>
  <c r="AG15" i="10"/>
  <c r="AG14" i="10"/>
  <c r="AG13" i="10"/>
  <c r="AG12" i="10"/>
  <c r="AI12" i="10" s="1"/>
  <c r="AG11" i="10"/>
  <c r="AI11" i="10"/>
  <c r="AG10" i="10"/>
  <c r="AI10" i="10" s="1"/>
  <c r="AG9" i="10"/>
  <c r="AG8" i="10"/>
  <c r="AG7" i="10"/>
  <c r="AG6" i="10"/>
  <c r="AG5" i="10"/>
  <c r="AI5" i="10" s="1"/>
  <c r="AA39" i="10"/>
  <c r="AC39" i="10" s="1"/>
  <c r="AA38" i="10"/>
  <c r="AC38" i="10" s="1"/>
  <c r="AA37" i="10"/>
  <c r="AC37" i="10" s="1"/>
  <c r="AA36" i="10"/>
  <c r="AA35" i="10"/>
  <c r="AA34" i="10"/>
  <c r="AA33" i="10"/>
  <c r="AA32" i="10"/>
  <c r="AC32" i="10" s="1"/>
  <c r="AA31" i="10"/>
  <c r="AA30" i="10"/>
  <c r="AC30" i="10" s="1"/>
  <c r="AA29" i="10"/>
  <c r="AC29" i="10" s="1"/>
  <c r="AA28" i="10"/>
  <c r="AA27" i="10"/>
  <c r="AA26" i="10"/>
  <c r="AA25" i="10"/>
  <c r="AA24" i="10"/>
  <c r="AA23" i="10"/>
  <c r="AA22" i="10"/>
  <c r="AC22" i="10" s="1"/>
  <c r="AA21" i="10"/>
  <c r="AA20" i="10"/>
  <c r="AA19" i="10"/>
  <c r="AA18" i="10"/>
  <c r="AA17" i="10"/>
  <c r="AA16" i="10"/>
  <c r="AA15" i="10"/>
  <c r="AA14" i="10"/>
  <c r="AC14" i="10" s="1"/>
  <c r="AA13" i="10"/>
  <c r="AC13" i="10" s="1"/>
  <c r="AA12" i="10"/>
  <c r="AA11" i="10"/>
  <c r="AA10" i="10"/>
  <c r="AA9" i="10"/>
  <c r="AA8" i="10"/>
  <c r="AA7" i="10"/>
  <c r="AA6" i="10"/>
  <c r="AC6" i="10" s="1"/>
  <c r="AA5" i="10"/>
  <c r="AC5" i="10" s="1"/>
  <c r="E6" i="13"/>
  <c r="F6" i="13"/>
  <c r="F16" i="13"/>
  <c r="H25" i="13"/>
  <c r="F21" i="13"/>
  <c r="F17" i="13"/>
  <c r="F20" i="13"/>
  <c r="F15" i="13"/>
  <c r="F12" i="13"/>
  <c r="F25" i="13" s="1"/>
  <c r="F18" i="13"/>
  <c r="F14" i="13"/>
  <c r="F11" i="13"/>
  <c r="F13" i="13"/>
  <c r="F22" i="13"/>
  <c r="F19" i="13"/>
  <c r="AB39" i="10"/>
  <c r="AB38" i="10"/>
  <c r="AB37" i="10"/>
  <c r="AB36" i="10"/>
  <c r="AB35" i="10"/>
  <c r="AB34" i="10"/>
  <c r="AC34" i="10" s="1"/>
  <c r="AB33" i="10"/>
  <c r="AC33" i="10" s="1"/>
  <c r="AB32" i="10"/>
  <c r="AB31" i="10"/>
  <c r="AB30" i="10"/>
  <c r="AB29" i="10"/>
  <c r="AB28" i="10"/>
  <c r="AC28" i="10" s="1"/>
  <c r="AB27" i="10"/>
  <c r="AB26" i="10"/>
  <c r="AC26" i="10" s="1"/>
  <c r="AB25" i="10"/>
  <c r="AC25" i="10" s="1"/>
  <c r="AB24" i="10"/>
  <c r="AB23" i="10"/>
  <c r="AB22" i="10"/>
  <c r="AB21" i="10"/>
  <c r="AB20" i="10"/>
  <c r="AB19" i="10"/>
  <c r="AB18" i="10"/>
  <c r="AC18" i="10" s="1"/>
  <c r="AB17" i="10"/>
  <c r="AB16" i="10"/>
  <c r="AB15" i="10"/>
  <c r="AB14" i="10"/>
  <c r="AB13" i="10"/>
  <c r="AB12" i="10"/>
  <c r="AB11" i="10"/>
  <c r="AB10" i="10"/>
  <c r="AC10" i="10" s="1"/>
  <c r="AB9" i="10"/>
  <c r="AC9" i="10" s="1"/>
  <c r="AB8" i="10"/>
  <c r="AC8" i="10" s="1"/>
  <c r="AB7" i="10"/>
  <c r="AB6" i="10"/>
  <c r="AB5" i="10"/>
  <c r="U6" i="10"/>
  <c r="U7" i="10"/>
  <c r="U8" i="10"/>
  <c r="U9" i="10"/>
  <c r="W9" i="10" s="1"/>
  <c r="U10" i="10"/>
  <c r="U11" i="10"/>
  <c r="U12" i="10"/>
  <c r="U13" i="10"/>
  <c r="U14" i="10"/>
  <c r="U15" i="10"/>
  <c r="U16" i="10"/>
  <c r="W16" i="10" s="1"/>
  <c r="U17" i="10"/>
  <c r="U18" i="10"/>
  <c r="W18" i="10" s="1"/>
  <c r="U19" i="10"/>
  <c r="W19" i="10" s="1"/>
  <c r="U20" i="10"/>
  <c r="U21" i="10"/>
  <c r="U22" i="10"/>
  <c r="U23" i="10"/>
  <c r="U24" i="10"/>
  <c r="U25" i="10"/>
  <c r="U26" i="10"/>
  <c r="W26" i="10" s="1"/>
  <c r="U27" i="10"/>
  <c r="W27" i="10" s="1"/>
  <c r="U28" i="10"/>
  <c r="U29" i="10"/>
  <c r="U30" i="10"/>
  <c r="U31" i="10"/>
  <c r="U32" i="10"/>
  <c r="W32" i="10" s="1"/>
  <c r="U33" i="10"/>
  <c r="U34" i="10"/>
  <c r="W34" i="10" s="1"/>
  <c r="U35" i="10"/>
  <c r="W35" i="10" s="1"/>
  <c r="U36" i="10"/>
  <c r="U37" i="10"/>
  <c r="U38" i="10"/>
  <c r="U39" i="10"/>
  <c r="U5" i="10"/>
  <c r="AC17" i="10"/>
  <c r="AC21" i="10"/>
  <c r="AC24" i="10"/>
  <c r="AC16" i="10"/>
  <c r="M30" i="2"/>
  <c r="Q30" i="2" s="1"/>
  <c r="I22" i="12"/>
  <c r="H24" i="12"/>
  <c r="H21" i="12"/>
  <c r="H17" i="12"/>
  <c r="J39" i="10"/>
  <c r="L39" i="10" s="1"/>
  <c r="J38" i="10"/>
  <c r="K38" i="10" s="1"/>
  <c r="J37" i="10"/>
  <c r="J36" i="10"/>
  <c r="J35" i="10"/>
  <c r="J34" i="10"/>
  <c r="L34" i="10" s="1"/>
  <c r="J33" i="10"/>
  <c r="K33" i="10" s="1"/>
  <c r="M33" i="10" s="1"/>
  <c r="O33" i="10"/>
  <c r="Q33" i="10" s="1"/>
  <c r="P33" i="10"/>
  <c r="J32" i="10"/>
  <c r="J31" i="10"/>
  <c r="L31" i="10" s="1"/>
  <c r="J30" i="10"/>
  <c r="J29" i="10"/>
  <c r="O29" i="10"/>
  <c r="P29" i="10"/>
  <c r="R29" i="10" s="1"/>
  <c r="J28" i="10"/>
  <c r="J27" i="10"/>
  <c r="J26" i="10"/>
  <c r="J25" i="10"/>
  <c r="O25" i="10" s="1"/>
  <c r="J24" i="10"/>
  <c r="L24" i="10"/>
  <c r="J23" i="10"/>
  <c r="L23" i="10" s="1"/>
  <c r="J22" i="10"/>
  <c r="O22" i="10" s="1"/>
  <c r="Q22" i="10" s="1"/>
  <c r="J21" i="10"/>
  <c r="J20" i="10"/>
  <c r="J19" i="10"/>
  <c r="J18" i="10"/>
  <c r="J17" i="10"/>
  <c r="O17" i="10"/>
  <c r="P17" i="10"/>
  <c r="J16" i="10"/>
  <c r="O16" i="10" s="1"/>
  <c r="J15" i="10"/>
  <c r="J14" i="10"/>
  <c r="J13" i="10"/>
  <c r="K13" i="10" s="1"/>
  <c r="J12" i="10"/>
  <c r="J11" i="10"/>
  <c r="O11" i="10" s="1"/>
  <c r="J10" i="10"/>
  <c r="J9" i="10"/>
  <c r="J8" i="10"/>
  <c r="K8" i="10" s="1"/>
  <c r="J7" i="10"/>
  <c r="J6" i="10"/>
  <c r="O6" i="10" s="1"/>
  <c r="P6" i="10" s="1"/>
  <c r="J5" i="10"/>
  <c r="L5" i="10" s="1"/>
  <c r="H42" i="9"/>
  <c r="J42" i="9" s="1"/>
  <c r="H41" i="9"/>
  <c r="M41" i="9" s="1"/>
  <c r="H40" i="9"/>
  <c r="M40" i="9" s="1"/>
  <c r="H39" i="9"/>
  <c r="M39" i="9" s="1"/>
  <c r="R39" i="9" s="1"/>
  <c r="H38" i="9"/>
  <c r="M38" i="9" s="1"/>
  <c r="H37" i="9"/>
  <c r="M37" i="9" s="1"/>
  <c r="R37" i="9" s="1"/>
  <c r="H36" i="9"/>
  <c r="M36" i="9" s="1"/>
  <c r="O36" i="9" s="1"/>
  <c r="H35" i="9"/>
  <c r="M35" i="9" s="1"/>
  <c r="H34" i="9"/>
  <c r="M34" i="9" s="1"/>
  <c r="R34" i="9" s="1"/>
  <c r="H33" i="9"/>
  <c r="M33" i="9" s="1"/>
  <c r="H32" i="9"/>
  <c r="M32" i="9" s="1"/>
  <c r="R32" i="9" s="1"/>
  <c r="H31" i="9"/>
  <c r="M31" i="9" s="1"/>
  <c r="R31" i="9" s="1"/>
  <c r="T31" i="9" s="1"/>
  <c r="H30" i="9"/>
  <c r="H29" i="9"/>
  <c r="M29" i="9" s="1"/>
  <c r="R29" i="9" s="1"/>
  <c r="X29" i="9" s="1"/>
  <c r="Y29" i="9" s="1"/>
  <c r="H28" i="9"/>
  <c r="M28" i="9" s="1"/>
  <c r="H27" i="9"/>
  <c r="M27" i="9" s="1"/>
  <c r="N27" i="9" s="1"/>
  <c r="H26" i="9"/>
  <c r="M26" i="9" s="1"/>
  <c r="O26" i="9" s="1"/>
  <c r="H25" i="9"/>
  <c r="M25" i="9" s="1"/>
  <c r="O25" i="9" s="1"/>
  <c r="H24" i="9"/>
  <c r="M24" i="9" s="1"/>
  <c r="H23" i="9"/>
  <c r="M23" i="9" s="1"/>
  <c r="N23" i="9" s="1"/>
  <c r="H22" i="9"/>
  <c r="M22" i="9" s="1"/>
  <c r="O22" i="9" s="1"/>
  <c r="H21" i="9"/>
  <c r="M21" i="9" s="1"/>
  <c r="H20" i="9"/>
  <c r="M20" i="9" s="1"/>
  <c r="O20" i="9" s="1"/>
  <c r="H19" i="9"/>
  <c r="M19" i="9" s="1"/>
  <c r="O19" i="9" s="1"/>
  <c r="H18" i="9"/>
  <c r="M18" i="9" s="1"/>
  <c r="R18" i="9" s="1"/>
  <c r="T18" i="9" s="1"/>
  <c r="H17" i="9"/>
  <c r="H16" i="9"/>
  <c r="H15" i="9"/>
  <c r="M15" i="9" s="1"/>
  <c r="R15" i="9" s="1"/>
  <c r="H14" i="9"/>
  <c r="M14" i="9" s="1"/>
  <c r="H13" i="9"/>
  <c r="H12" i="9"/>
  <c r="M12" i="9" s="1"/>
  <c r="R12" i="9" s="1"/>
  <c r="H11" i="9"/>
  <c r="M11" i="9" s="1"/>
  <c r="O11" i="9" s="1"/>
  <c r="H10" i="9"/>
  <c r="M10" i="9" s="1"/>
  <c r="H9" i="9"/>
  <c r="M9" i="9" s="1"/>
  <c r="H8" i="9"/>
  <c r="M63" i="2"/>
  <c r="U63" i="2" s="1"/>
  <c r="X63" i="2" s="1"/>
  <c r="M62" i="2"/>
  <c r="P62" i="2" s="1"/>
  <c r="M61" i="2"/>
  <c r="P61" i="2" s="1"/>
  <c r="M60" i="2"/>
  <c r="N60" i="2" s="1"/>
  <c r="O60" i="2" s="1"/>
  <c r="M59" i="2"/>
  <c r="M58" i="2"/>
  <c r="P58" i="2" s="1"/>
  <c r="M57" i="2"/>
  <c r="P57" i="2" s="1"/>
  <c r="M56" i="2"/>
  <c r="Q56" i="2" s="1"/>
  <c r="M55" i="2"/>
  <c r="P55" i="2" s="1"/>
  <c r="M54" i="2"/>
  <c r="M53" i="2"/>
  <c r="M52" i="2"/>
  <c r="M51" i="2"/>
  <c r="U51" i="2" s="1"/>
  <c r="M50" i="2"/>
  <c r="N50" i="2" s="1"/>
  <c r="O50" i="2" s="1"/>
  <c r="M49" i="2"/>
  <c r="M48" i="2"/>
  <c r="N48" i="2" s="1"/>
  <c r="O48" i="2" s="1"/>
  <c r="M47" i="2"/>
  <c r="Q47" i="2" s="1"/>
  <c r="M46" i="2"/>
  <c r="P46" i="2" s="1"/>
  <c r="M45" i="2"/>
  <c r="Q45" i="2" s="1"/>
  <c r="M44" i="2"/>
  <c r="U44" i="2" s="1"/>
  <c r="M43" i="2"/>
  <c r="N43" i="2" s="1"/>
  <c r="M42" i="2"/>
  <c r="Q42" i="2" s="1"/>
  <c r="M41" i="2"/>
  <c r="P41" i="2" s="1"/>
  <c r="M40" i="2"/>
  <c r="N40" i="2" s="1"/>
  <c r="O40" i="2" s="1"/>
  <c r="M39" i="2"/>
  <c r="U39" i="2" s="1"/>
  <c r="V39" i="2" s="1"/>
  <c r="W39" i="2" s="1"/>
  <c r="M38" i="2"/>
  <c r="N38" i="2" s="1"/>
  <c r="M37" i="2"/>
  <c r="N37" i="2" s="1"/>
  <c r="M36" i="2"/>
  <c r="U36" i="2" s="1"/>
  <c r="M35" i="2"/>
  <c r="Q35" i="2" s="1"/>
  <c r="M34" i="2"/>
  <c r="U34" i="2" s="1"/>
  <c r="Y34" i="2" s="1"/>
  <c r="M33" i="2"/>
  <c r="M32" i="2"/>
  <c r="M31" i="2"/>
  <c r="U31" i="2" s="1"/>
  <c r="X31" i="2" s="1"/>
  <c r="M29" i="2"/>
  <c r="P29" i="2" s="1"/>
  <c r="M28" i="2"/>
  <c r="P28" i="2" s="1"/>
  <c r="M27" i="2"/>
  <c r="M26" i="2"/>
  <c r="P26" i="2" s="1"/>
  <c r="M25" i="2"/>
  <c r="P25" i="2" s="1"/>
  <c r="M24" i="2"/>
  <c r="N24" i="2" s="1"/>
  <c r="O24" i="2" s="1"/>
  <c r="M23" i="2"/>
  <c r="Q23" i="2" s="1"/>
  <c r="M22" i="2"/>
  <c r="N22" i="2" s="1"/>
  <c r="O22" i="2" s="1"/>
  <c r="M21" i="2"/>
  <c r="N21" i="2" s="1"/>
  <c r="O21" i="2" s="1"/>
  <c r="M20" i="2"/>
  <c r="P20" i="2" s="1"/>
  <c r="M19" i="2"/>
  <c r="U19" i="2" s="1"/>
  <c r="X19" i="2" s="1"/>
  <c r="M18" i="2"/>
  <c r="M17" i="2"/>
  <c r="M16" i="2"/>
  <c r="N16" i="2" s="1"/>
  <c r="O16" i="2" s="1"/>
  <c r="M15" i="2"/>
  <c r="U15" i="2" s="1"/>
  <c r="X15" i="2" s="1"/>
  <c r="M14" i="2"/>
  <c r="N14" i="2" s="1"/>
  <c r="M13" i="2"/>
  <c r="N13" i="2" s="1"/>
  <c r="M12" i="2"/>
  <c r="M11" i="2"/>
  <c r="U11" i="2" s="1"/>
  <c r="M10" i="2"/>
  <c r="Q10" i="2" s="1"/>
  <c r="M9" i="2"/>
  <c r="U9" i="2" s="1"/>
  <c r="M8" i="2"/>
  <c r="N8" i="2" s="1"/>
  <c r="M7" i="2"/>
  <c r="M6" i="2"/>
  <c r="N6" i="2" s="1"/>
  <c r="M5" i="2"/>
  <c r="U5" i="2" s="1"/>
  <c r="V9" i="10"/>
  <c r="V17" i="10"/>
  <c r="L17" i="10"/>
  <c r="V25" i="10"/>
  <c r="V29" i="10"/>
  <c r="W29" i="10" s="1"/>
  <c r="V33" i="10"/>
  <c r="L33" i="10"/>
  <c r="V37" i="10"/>
  <c r="W37" i="10" s="1"/>
  <c r="O13" i="10"/>
  <c r="P13" i="10" s="1"/>
  <c r="L37" i="10"/>
  <c r="L25" i="10"/>
  <c r="L13" i="10"/>
  <c r="L29" i="10"/>
  <c r="R27" i="9"/>
  <c r="T27" i="9" s="1"/>
  <c r="O14" i="10"/>
  <c r="L14" i="10"/>
  <c r="K14" i="10"/>
  <c r="M14" i="10" s="1"/>
  <c r="O30" i="10"/>
  <c r="P30" i="10"/>
  <c r="L30" i="10"/>
  <c r="K30" i="10"/>
  <c r="O24" i="10"/>
  <c r="L12" i="10"/>
  <c r="M12" i="10" s="1"/>
  <c r="O12" i="10"/>
  <c r="P12" i="10" s="1"/>
  <c r="O18" i="10"/>
  <c r="P18" i="10" s="1"/>
  <c r="R18" i="10" s="1"/>
  <c r="L18" i="10"/>
  <c r="K18" i="10"/>
  <c r="M18" i="10" s="1"/>
  <c r="O31" i="10"/>
  <c r="P31" i="10" s="1"/>
  <c r="L6" i="10"/>
  <c r="K6" i="10"/>
  <c r="L19" i="10"/>
  <c r="M19" i="10" s="1"/>
  <c r="O19" i="10"/>
  <c r="P19" i="10" s="1"/>
  <c r="L22" i="10"/>
  <c r="L35" i="10"/>
  <c r="O35" i="10"/>
  <c r="O5" i="10"/>
  <c r="P5" i="10" s="1"/>
  <c r="K5" i="10"/>
  <c r="L11" i="10"/>
  <c r="L7" i="10"/>
  <c r="O7" i="10"/>
  <c r="R7" i="10" s="1"/>
  <c r="P7" i="10"/>
  <c r="K20" i="10"/>
  <c r="M20" i="10" s="1"/>
  <c r="O20" i="10"/>
  <c r="L26" i="10"/>
  <c r="K26" i="10"/>
  <c r="M26" i="10" s="1"/>
  <c r="O26" i="10"/>
  <c r="L32" i="10"/>
  <c r="K9" i="10"/>
  <c r="K17" i="10"/>
  <c r="K25" i="10"/>
  <c r="T32" i="9"/>
  <c r="Q17" i="10"/>
  <c r="Q29" i="10"/>
  <c r="Q6" i="10"/>
  <c r="R6" i="10" s="1"/>
  <c r="K12" i="10"/>
  <c r="K24" i="10"/>
  <c r="K36" i="10"/>
  <c r="K7" i="10"/>
  <c r="K11" i="10"/>
  <c r="K19" i="10"/>
  <c r="L20" i="10"/>
  <c r="K31" i="10"/>
  <c r="K35" i="10"/>
  <c r="O12" i="9"/>
  <c r="O32" i="9"/>
  <c r="J12" i="9"/>
  <c r="J22" i="9"/>
  <c r="I24" i="9"/>
  <c r="I35" i="9"/>
  <c r="J9" i="9"/>
  <c r="J32" i="9"/>
  <c r="I32" i="9"/>
  <c r="J40" i="9"/>
  <c r="I9" i="9"/>
  <c r="K9" i="9" s="1"/>
  <c r="I19" i="9"/>
  <c r="J41" i="9"/>
  <c r="G80" i="1"/>
  <c r="G79" i="1"/>
  <c r="G78" i="1"/>
  <c r="G77" i="1"/>
  <c r="G72" i="1"/>
  <c r="G71" i="1"/>
  <c r="G70" i="1"/>
  <c r="G69" i="1"/>
  <c r="G68" i="1"/>
  <c r="G62" i="1"/>
  <c r="G61" i="1"/>
  <c r="G60" i="1"/>
  <c r="G54" i="1"/>
  <c r="G53" i="1"/>
  <c r="G52" i="1"/>
  <c r="G46" i="1"/>
  <c r="G45" i="1"/>
  <c r="G44" i="1"/>
  <c r="G43" i="1"/>
  <c r="G42" i="1"/>
  <c r="G41" i="1"/>
  <c r="G40" i="1"/>
  <c r="G39" i="1"/>
  <c r="G33" i="1"/>
  <c r="G32" i="1"/>
  <c r="G31" i="1"/>
  <c r="G30" i="1"/>
  <c r="G28" i="1"/>
  <c r="G27" i="1"/>
  <c r="G26" i="1"/>
  <c r="G25" i="1"/>
  <c r="V39" i="10"/>
  <c r="W39" i="10"/>
  <c r="Q35" i="10"/>
  <c r="Q24" i="10"/>
  <c r="P24" i="10"/>
  <c r="V21" i="10"/>
  <c r="W21" i="10" s="1"/>
  <c r="V20" i="10"/>
  <c r="W20" i="10" s="1"/>
  <c r="M7" i="10"/>
  <c r="W17" i="10"/>
  <c r="W33" i="10"/>
  <c r="W25" i="10"/>
  <c r="M6" i="10"/>
  <c r="V32" i="10"/>
  <c r="V22" i="10"/>
  <c r="V31" i="10"/>
  <c r="W31" i="10" s="1"/>
  <c r="M25" i="10"/>
  <c r="V7" i="10"/>
  <c r="W7" i="10" s="1"/>
  <c r="V28" i="10"/>
  <c r="M5" i="10"/>
  <c r="Q19" i="10"/>
  <c r="V13" i="10"/>
  <c r="W13" i="10" s="1"/>
  <c r="V23" i="10"/>
  <c r="W23" i="10" s="1"/>
  <c r="V5" i="10"/>
  <c r="W5" i="10" s="1"/>
  <c r="Q12" i="10"/>
  <c r="Q13" i="10"/>
  <c r="V15" i="10"/>
  <c r="W15" i="10" s="1"/>
  <c r="V16" i="10"/>
  <c r="V18" i="10"/>
  <c r="V30" i="10"/>
  <c r="V8" i="10"/>
  <c r="V6" i="10"/>
  <c r="W6" i="10" s="1"/>
  <c r="M30" i="10"/>
  <c r="Q18" i="10"/>
  <c r="Q7" i="10"/>
  <c r="F36" i="2"/>
  <c r="G36" i="2" s="1"/>
  <c r="H36" i="2"/>
  <c r="I36" i="2"/>
  <c r="R24" i="10"/>
  <c r="W8" i="10"/>
  <c r="W28" i="10"/>
  <c r="W30" i="10"/>
  <c r="R13" i="10"/>
  <c r="W22" i="10"/>
  <c r="V26" i="10"/>
  <c r="V14" i="10"/>
  <c r="V36" i="10"/>
  <c r="V19" i="10"/>
  <c r="V12" i="10"/>
  <c r="W12" i="10" s="1"/>
  <c r="V35" i="10"/>
  <c r="V10" i="10"/>
  <c r="W10" i="10" s="1"/>
  <c r="V38" i="10"/>
  <c r="W38" i="10" s="1"/>
  <c r="R12" i="10"/>
  <c r="V11" i="10"/>
  <c r="V34" i="10"/>
  <c r="V24" i="10"/>
  <c r="V27" i="10"/>
  <c r="F5" i="2"/>
  <c r="G5" i="2" s="1"/>
  <c r="G6" i="10"/>
  <c r="H6" i="10" s="1"/>
  <c r="G7" i="10"/>
  <c r="G8" i="10"/>
  <c r="G9" i="10"/>
  <c r="G10" i="10"/>
  <c r="G11" i="10"/>
  <c r="G12" i="10"/>
  <c r="G13" i="10"/>
  <c r="H13" i="10" s="1"/>
  <c r="G14" i="10"/>
  <c r="H14" i="10" s="1"/>
  <c r="G15" i="10"/>
  <c r="G16" i="10"/>
  <c r="G17" i="10"/>
  <c r="G18" i="10"/>
  <c r="G19" i="10"/>
  <c r="G20" i="10"/>
  <c r="G21" i="10"/>
  <c r="H21" i="10" s="1"/>
  <c r="G22" i="10"/>
  <c r="H22" i="10" s="1"/>
  <c r="G23" i="10"/>
  <c r="G24" i="10"/>
  <c r="G25" i="10"/>
  <c r="G26" i="10"/>
  <c r="G27" i="10"/>
  <c r="G28" i="10"/>
  <c r="G29" i="10"/>
  <c r="H29" i="10" s="1"/>
  <c r="G30" i="10"/>
  <c r="H30" i="10" s="1"/>
  <c r="G31" i="10"/>
  <c r="G32" i="10"/>
  <c r="G33" i="10"/>
  <c r="G34" i="10"/>
  <c r="G35" i="10"/>
  <c r="G36" i="10"/>
  <c r="G37" i="10"/>
  <c r="G38" i="10"/>
  <c r="H38" i="10" s="1"/>
  <c r="G39" i="10"/>
  <c r="F6" i="10"/>
  <c r="F7" i="10"/>
  <c r="F8" i="10"/>
  <c r="H8" i="10" s="1"/>
  <c r="F9" i="10"/>
  <c r="H9" i="10" s="1"/>
  <c r="F10" i="10"/>
  <c r="H10" i="10" s="1"/>
  <c r="F11" i="10"/>
  <c r="F12" i="10"/>
  <c r="F13" i="10"/>
  <c r="F14" i="10"/>
  <c r="F15" i="10"/>
  <c r="F16" i="10"/>
  <c r="H16" i="10" s="1"/>
  <c r="F17" i="10"/>
  <c r="H17" i="10" s="1"/>
  <c r="F18" i="10"/>
  <c r="H18" i="10" s="1"/>
  <c r="F19" i="10"/>
  <c r="F20" i="10"/>
  <c r="F21" i="10"/>
  <c r="F22" i="10"/>
  <c r="F23" i="10"/>
  <c r="F24" i="10"/>
  <c r="H24" i="10" s="1"/>
  <c r="F25" i="10"/>
  <c r="H25" i="10" s="1"/>
  <c r="F26" i="10"/>
  <c r="H26" i="10" s="1"/>
  <c r="F27" i="10"/>
  <c r="F28" i="10"/>
  <c r="F29" i="10"/>
  <c r="F30" i="10"/>
  <c r="F31" i="10"/>
  <c r="H31" i="10" s="1"/>
  <c r="F32" i="10"/>
  <c r="H32" i="10" s="1"/>
  <c r="F33" i="10"/>
  <c r="H33" i="10" s="1"/>
  <c r="F34" i="10"/>
  <c r="H34" i="10" s="1"/>
  <c r="F35" i="10"/>
  <c r="F36" i="10"/>
  <c r="F37" i="10"/>
  <c r="F38" i="10"/>
  <c r="F39" i="10"/>
  <c r="G5" i="10"/>
  <c r="F5" i="10"/>
  <c r="H5" i="10" s="1"/>
  <c r="W14" i="10"/>
  <c r="H15" i="10"/>
  <c r="H7" i="10"/>
  <c r="W36" i="10"/>
  <c r="W24" i="10"/>
  <c r="H39" i="10"/>
  <c r="H23" i="10"/>
  <c r="BQ63" i="2"/>
  <c r="H37" i="10"/>
  <c r="D16" i="1"/>
  <c r="H63" i="2"/>
  <c r="H61" i="2"/>
  <c r="H62" i="2"/>
  <c r="H60" i="2"/>
  <c r="H59" i="2"/>
  <c r="H58" i="2"/>
  <c r="H49" i="2"/>
  <c r="H50" i="2"/>
  <c r="H51" i="2"/>
  <c r="H52" i="2"/>
  <c r="H53" i="2"/>
  <c r="H54" i="2"/>
  <c r="H55" i="2"/>
  <c r="H56" i="2"/>
  <c r="H57" i="2"/>
  <c r="H48" i="2"/>
  <c r="H47" i="2"/>
  <c r="H46" i="2"/>
  <c r="H43" i="2"/>
  <c r="H44" i="2"/>
  <c r="H45" i="2"/>
  <c r="H42" i="2"/>
  <c r="H41" i="2"/>
  <c r="H40" i="2"/>
  <c r="H38" i="2"/>
  <c r="H39" i="2"/>
  <c r="H37" i="2"/>
  <c r="H35" i="2"/>
  <c r="H33" i="2"/>
  <c r="H34" i="2"/>
  <c r="H32" i="2"/>
  <c r="H31" i="2"/>
  <c r="H30" i="2"/>
  <c r="H25" i="2"/>
  <c r="H26" i="2"/>
  <c r="H27" i="2"/>
  <c r="H28" i="2"/>
  <c r="H29" i="2"/>
  <c r="H22" i="2"/>
  <c r="H23" i="2"/>
  <c r="H24" i="2"/>
  <c r="H21" i="2"/>
  <c r="H20" i="2"/>
  <c r="H19" i="2"/>
  <c r="H8" i="2"/>
  <c r="H9" i="2"/>
  <c r="H10" i="2"/>
  <c r="H11" i="2"/>
  <c r="H12" i="2"/>
  <c r="H13" i="2"/>
  <c r="H14" i="2"/>
  <c r="H15" i="2"/>
  <c r="H16" i="2"/>
  <c r="H17" i="2"/>
  <c r="H18" i="2"/>
  <c r="H7" i="2"/>
  <c r="H6" i="2"/>
  <c r="H5" i="2"/>
  <c r="F6" i="2"/>
  <c r="G6" i="2" s="1"/>
  <c r="I6" i="2"/>
  <c r="F7" i="2"/>
  <c r="G7" i="2" s="1"/>
  <c r="I7" i="2"/>
  <c r="F8" i="2"/>
  <c r="G8" i="2" s="1"/>
  <c r="I8" i="2"/>
  <c r="F9" i="2"/>
  <c r="G9" i="2" s="1"/>
  <c r="I9" i="2"/>
  <c r="F10" i="2"/>
  <c r="G10" i="2" s="1"/>
  <c r="I10" i="2"/>
  <c r="F11" i="2"/>
  <c r="G11" i="2" s="1"/>
  <c r="I11" i="2"/>
  <c r="F12" i="2"/>
  <c r="G12" i="2" s="1"/>
  <c r="I12" i="2"/>
  <c r="F13" i="2"/>
  <c r="G13" i="2" s="1"/>
  <c r="I13" i="2"/>
  <c r="F14" i="2"/>
  <c r="G14" i="2" s="1"/>
  <c r="I14" i="2"/>
  <c r="F15" i="2"/>
  <c r="G15" i="2" s="1"/>
  <c r="I15" i="2"/>
  <c r="F16" i="2"/>
  <c r="G16" i="2" s="1"/>
  <c r="I16" i="2"/>
  <c r="F17" i="2"/>
  <c r="G17" i="2" s="1"/>
  <c r="I17" i="2"/>
  <c r="F18" i="2"/>
  <c r="G18" i="2" s="1"/>
  <c r="I18" i="2"/>
  <c r="F19" i="2"/>
  <c r="G19" i="2" s="1"/>
  <c r="I19" i="2"/>
  <c r="F20" i="2"/>
  <c r="G20" i="2" s="1"/>
  <c r="I20" i="2"/>
  <c r="F21" i="2"/>
  <c r="G21" i="2" s="1"/>
  <c r="I21" i="2"/>
  <c r="F22" i="2"/>
  <c r="G22" i="2" s="1"/>
  <c r="I22" i="2"/>
  <c r="F23" i="2"/>
  <c r="G23" i="2" s="1"/>
  <c r="I23" i="2"/>
  <c r="F24" i="2"/>
  <c r="G24" i="2" s="1"/>
  <c r="I24" i="2"/>
  <c r="F25" i="2"/>
  <c r="G25" i="2" s="1"/>
  <c r="I25" i="2"/>
  <c r="F26" i="2"/>
  <c r="G26" i="2" s="1"/>
  <c r="I26" i="2"/>
  <c r="F27" i="2"/>
  <c r="G27" i="2" s="1"/>
  <c r="I27" i="2"/>
  <c r="F28" i="2"/>
  <c r="G28" i="2" s="1"/>
  <c r="I28" i="2"/>
  <c r="F29" i="2"/>
  <c r="G29" i="2" s="1"/>
  <c r="I29" i="2"/>
  <c r="F30" i="2"/>
  <c r="G30" i="2" s="1"/>
  <c r="I30" i="2"/>
  <c r="F31" i="2"/>
  <c r="G31" i="2" s="1"/>
  <c r="I31" i="2"/>
  <c r="F32" i="2"/>
  <c r="G32" i="2" s="1"/>
  <c r="I32" i="2"/>
  <c r="F33" i="2"/>
  <c r="G33" i="2" s="1"/>
  <c r="I33" i="2"/>
  <c r="F34" i="2"/>
  <c r="G34" i="2" s="1"/>
  <c r="I34" i="2"/>
  <c r="F35" i="2"/>
  <c r="G35" i="2" s="1"/>
  <c r="I35" i="2"/>
  <c r="F37" i="2"/>
  <c r="G37" i="2" s="1"/>
  <c r="I37" i="2"/>
  <c r="F38" i="2"/>
  <c r="G38" i="2" s="1"/>
  <c r="I38" i="2"/>
  <c r="F39" i="2"/>
  <c r="G39" i="2" s="1"/>
  <c r="I39" i="2"/>
  <c r="F40" i="2"/>
  <c r="G40" i="2" s="1"/>
  <c r="I40" i="2"/>
  <c r="F41" i="2"/>
  <c r="G41" i="2" s="1"/>
  <c r="I41" i="2"/>
  <c r="F42" i="2"/>
  <c r="G42" i="2" s="1"/>
  <c r="I42" i="2"/>
  <c r="F43" i="2"/>
  <c r="G43" i="2" s="1"/>
  <c r="I43" i="2"/>
  <c r="F44" i="2"/>
  <c r="G44" i="2" s="1"/>
  <c r="I44" i="2"/>
  <c r="F45" i="2"/>
  <c r="G45" i="2" s="1"/>
  <c r="I45" i="2"/>
  <c r="F46" i="2"/>
  <c r="G46" i="2" s="1"/>
  <c r="I46" i="2"/>
  <c r="F47" i="2"/>
  <c r="G47" i="2" s="1"/>
  <c r="I47" i="2"/>
  <c r="F48" i="2"/>
  <c r="G48" i="2" s="1"/>
  <c r="I48" i="2"/>
  <c r="F49" i="2"/>
  <c r="G49" i="2" s="1"/>
  <c r="I49" i="2"/>
  <c r="F50" i="2"/>
  <c r="G50" i="2" s="1"/>
  <c r="I50" i="2"/>
  <c r="F51" i="2"/>
  <c r="G51" i="2" s="1"/>
  <c r="I51" i="2"/>
  <c r="F52" i="2"/>
  <c r="G52" i="2" s="1"/>
  <c r="I52" i="2"/>
  <c r="F53" i="2"/>
  <c r="G53" i="2" s="1"/>
  <c r="I53" i="2"/>
  <c r="F54" i="2"/>
  <c r="G54" i="2" s="1"/>
  <c r="I54" i="2"/>
  <c r="F55" i="2"/>
  <c r="G55" i="2" s="1"/>
  <c r="I55" i="2"/>
  <c r="F56" i="2"/>
  <c r="G56" i="2" s="1"/>
  <c r="I56" i="2"/>
  <c r="F57" i="2"/>
  <c r="G57" i="2" s="1"/>
  <c r="I57" i="2"/>
  <c r="F58" i="2"/>
  <c r="G58" i="2" s="1"/>
  <c r="I58" i="2"/>
  <c r="F59" i="2"/>
  <c r="G59" i="2" s="1"/>
  <c r="I59" i="2"/>
  <c r="F60" i="2"/>
  <c r="G60" i="2" s="1"/>
  <c r="I60" i="2"/>
  <c r="F61" i="2"/>
  <c r="G61" i="2" s="1"/>
  <c r="I61" i="2"/>
  <c r="F62" i="2"/>
  <c r="G62" i="2" s="1"/>
  <c r="I62" i="2"/>
  <c r="F63" i="2"/>
  <c r="G63" i="2" s="1"/>
  <c r="I63" i="2"/>
  <c r="I5" i="2"/>
  <c r="A9" i="1"/>
  <c r="A14" i="1"/>
  <c r="A13" i="1"/>
  <c r="A12" i="1"/>
  <c r="A11" i="1"/>
  <c r="A10" i="1"/>
  <c r="E9" i="1"/>
  <c r="E47" i="1"/>
  <c r="E14" i="1" s="1"/>
  <c r="E63" i="1"/>
  <c r="E11" i="1" s="1"/>
  <c r="E73" i="1"/>
  <c r="E12" i="1" s="1"/>
  <c r="E81" i="1"/>
  <c r="F81" i="1"/>
  <c r="F13" i="1"/>
  <c r="D81" i="1"/>
  <c r="D13" i="1" s="1"/>
  <c r="C81" i="1"/>
  <c r="G81" i="1" s="1"/>
  <c r="B81" i="1"/>
  <c r="B13" i="1"/>
  <c r="B73" i="1"/>
  <c r="B12" i="1"/>
  <c r="F63" i="1"/>
  <c r="F11" i="1" s="1"/>
  <c r="D63" i="1"/>
  <c r="D11" i="1" s="1"/>
  <c r="C63" i="1"/>
  <c r="C11" i="1"/>
  <c r="B63" i="1"/>
  <c r="B11" i="1"/>
  <c r="F55" i="1"/>
  <c r="F10" i="1" s="1"/>
  <c r="E55" i="1"/>
  <c r="E10" i="1" s="1"/>
  <c r="D55" i="1"/>
  <c r="D10" i="1"/>
  <c r="C55" i="1"/>
  <c r="C10" i="1"/>
  <c r="B55" i="1"/>
  <c r="F47" i="1"/>
  <c r="F14" i="1" s="1"/>
  <c r="D47" i="1"/>
  <c r="D14" i="1"/>
  <c r="C47" i="1"/>
  <c r="C14" i="1"/>
  <c r="B14" i="1"/>
  <c r="B9" i="1"/>
  <c r="C9" i="1"/>
  <c r="C73" i="1"/>
  <c r="C12" i="1"/>
  <c r="D73" i="1"/>
  <c r="D12" i="1"/>
  <c r="D9" i="1"/>
  <c r="F73" i="1"/>
  <c r="F12" i="1"/>
  <c r="F9" i="1"/>
  <c r="G23" i="1"/>
  <c r="C16" i="1"/>
  <c r="F16" i="1"/>
  <c r="E16" i="1"/>
  <c r="G16" i="1"/>
  <c r="CB39" i="2"/>
  <c r="BZ39" i="2"/>
  <c r="CA39" i="2" s="1"/>
  <c r="CC39" i="2"/>
  <c r="BT39" i="2"/>
  <c r="BR39" i="2"/>
  <c r="BS39" i="2" s="1"/>
  <c r="BU39" i="2"/>
  <c r="G73" i="1"/>
  <c r="D15" i="1"/>
  <c r="D17" i="1" s="1"/>
  <c r="D18" i="1" s="1"/>
  <c r="E13" i="1"/>
  <c r="CB33" i="2"/>
  <c r="BZ33" i="2"/>
  <c r="CA33" i="2" s="1"/>
  <c r="CC33" i="2"/>
  <c r="CB40" i="2"/>
  <c r="BZ40" i="2"/>
  <c r="CA40" i="2" s="1"/>
  <c r="CC40" i="2"/>
  <c r="CB38" i="2"/>
  <c r="BZ38" i="2"/>
  <c r="CA38" i="2" s="1"/>
  <c r="CC38" i="2"/>
  <c r="CB37" i="2"/>
  <c r="BZ37" i="2"/>
  <c r="CA37" i="2" s="1"/>
  <c r="CC37" i="2"/>
  <c r="CB34" i="2"/>
  <c r="BZ34" i="2"/>
  <c r="CA34" i="2" s="1"/>
  <c r="CC34" i="2"/>
  <c r="CB36" i="2"/>
  <c r="BZ36" i="2"/>
  <c r="CA36" i="2" s="1"/>
  <c r="CC36" i="2"/>
  <c r="CB35" i="2"/>
  <c r="BZ35" i="2"/>
  <c r="CA35" i="2" s="1"/>
  <c r="CC35" i="2"/>
  <c r="BT34" i="2"/>
  <c r="BR34" i="2"/>
  <c r="BS34" i="2" s="1"/>
  <c r="BU34" i="2"/>
  <c r="BT36" i="2"/>
  <c r="BR36" i="2"/>
  <c r="BS36" i="2" s="1"/>
  <c r="BU36" i="2"/>
  <c r="BU35" i="2"/>
  <c r="BT35" i="2"/>
  <c r="BR35" i="2"/>
  <c r="BS35" i="2" s="1"/>
  <c r="BT37" i="2"/>
  <c r="BR37" i="2"/>
  <c r="BS37" i="2" s="1"/>
  <c r="BU37" i="2"/>
  <c r="BT33" i="2"/>
  <c r="BR33" i="2"/>
  <c r="BS33" i="2" s="1"/>
  <c r="BU33" i="2"/>
  <c r="BT38" i="2"/>
  <c r="BR38" i="2"/>
  <c r="BS38" i="2" s="1"/>
  <c r="BU38" i="2"/>
  <c r="BT40" i="2"/>
  <c r="BR40" i="2"/>
  <c r="BS40" i="2" s="1"/>
  <c r="BU40" i="2"/>
  <c r="BL62" i="2"/>
  <c r="BJ62" i="2"/>
  <c r="BK62" i="2" s="1"/>
  <c r="BM62" i="2"/>
  <c r="BL63" i="2"/>
  <c r="BJ63" i="2"/>
  <c r="BK63" i="2" s="1"/>
  <c r="BM63" i="2"/>
  <c r="BL59" i="2"/>
  <c r="BJ59" i="2"/>
  <c r="BK59" i="2" s="1"/>
  <c r="BM59" i="2"/>
  <c r="BL60" i="2"/>
  <c r="BJ60" i="2"/>
  <c r="BK60" i="2" s="1"/>
  <c r="BM60" i="2"/>
  <c r="BL61" i="2"/>
  <c r="BJ61" i="2"/>
  <c r="BK61" i="2" s="1"/>
  <c r="BM61" i="2"/>
  <c r="DB33" i="2" l="1"/>
  <c r="DI38" i="2"/>
  <c r="DF38" i="2"/>
  <c r="DG38" i="2" s="1"/>
  <c r="DJ38" i="2" s="1"/>
  <c r="DF33" i="2"/>
  <c r="DG33" i="2" s="1"/>
  <c r="DI33" i="2"/>
  <c r="DF34" i="2"/>
  <c r="DG34" i="2" s="1"/>
  <c r="DF39" i="2"/>
  <c r="DG39" i="2" s="1"/>
  <c r="DJ39" i="2" s="1"/>
  <c r="DF40" i="2"/>
  <c r="DG40" i="2" s="1"/>
  <c r="DF36" i="2"/>
  <c r="DG36" i="2" s="1"/>
  <c r="DF37" i="2"/>
  <c r="DG37" i="2" s="1"/>
  <c r="DJ37" i="2" s="1"/>
  <c r="DF35" i="2"/>
  <c r="DG35" i="2" s="1"/>
  <c r="DJ35" i="2" s="1"/>
  <c r="DB34" i="2"/>
  <c r="DJ40" i="2"/>
  <c r="DB36" i="2"/>
  <c r="DB38" i="2"/>
  <c r="DB39" i="2"/>
  <c r="DB40" i="2"/>
  <c r="DB37" i="2"/>
  <c r="DH34" i="2"/>
  <c r="DI34" i="2"/>
  <c r="DI36" i="2"/>
  <c r="DH36" i="2"/>
  <c r="V19" i="2"/>
  <c r="W19" i="2" s="1"/>
  <c r="U61" i="2"/>
  <c r="AC61" i="2" s="1"/>
  <c r="N61" i="2"/>
  <c r="O61" i="2" s="1"/>
  <c r="Y19" i="2"/>
  <c r="CC43" i="2"/>
  <c r="DB35" i="2"/>
  <c r="BU59" i="2"/>
  <c r="J49" i="2"/>
  <c r="BR59" i="2"/>
  <c r="BS59" i="2" s="1"/>
  <c r="CC59" i="2"/>
  <c r="P16" i="2"/>
  <c r="N57" i="2"/>
  <c r="O57" i="2" s="1"/>
  <c r="BT59" i="2"/>
  <c r="BZ59" i="2"/>
  <c r="CA59" i="2" s="1"/>
  <c r="Q16" i="2"/>
  <c r="U57" i="2"/>
  <c r="X57" i="2" s="1"/>
  <c r="CB59" i="2"/>
  <c r="N9" i="2"/>
  <c r="O9" i="2" s="1"/>
  <c r="N25" i="2"/>
  <c r="O25" i="2" s="1"/>
  <c r="P50" i="2"/>
  <c r="U50" i="2"/>
  <c r="AC50" i="2" s="1"/>
  <c r="N42" i="2"/>
  <c r="O42" i="2" s="1"/>
  <c r="U25" i="2"/>
  <c r="X25" i="2" s="1"/>
  <c r="Q50" i="2"/>
  <c r="P42" i="2"/>
  <c r="Q25" i="2"/>
  <c r="U42" i="2"/>
  <c r="AC42" i="2" s="1"/>
  <c r="AD42" i="2" s="1"/>
  <c r="AE42" i="2" s="1"/>
  <c r="BT44" i="2"/>
  <c r="P5" i="2"/>
  <c r="CC44" i="2"/>
  <c r="N62" i="2"/>
  <c r="O62" i="2" s="1"/>
  <c r="BZ44" i="2"/>
  <c r="CA44" i="2" s="1"/>
  <c r="BU44" i="2"/>
  <c r="CB44" i="2"/>
  <c r="BR44" i="2"/>
  <c r="BS44" i="2" s="1"/>
  <c r="AC31" i="2"/>
  <c r="AK31" i="2" s="1"/>
  <c r="AN31" i="2" s="1"/>
  <c r="CB45" i="2"/>
  <c r="BU46" i="2"/>
  <c r="CC46" i="2"/>
  <c r="BT45" i="2"/>
  <c r="BR46" i="2"/>
  <c r="BS46" i="2" s="1"/>
  <c r="BZ46" i="2"/>
  <c r="CA46" i="2" s="1"/>
  <c r="BT46" i="2"/>
  <c r="CB46" i="2"/>
  <c r="BV37" i="2"/>
  <c r="AC19" i="2"/>
  <c r="AG19" i="2" s="1"/>
  <c r="Q60" i="2"/>
  <c r="P43" i="2"/>
  <c r="P10" i="2"/>
  <c r="Q26" i="2"/>
  <c r="Q19" i="2"/>
  <c r="N35" i="2"/>
  <c r="O35" i="2" s="1"/>
  <c r="N11" i="2"/>
  <c r="O11" i="2" s="1"/>
  <c r="P19" i="2"/>
  <c r="CG25" i="9"/>
  <c r="CL15" i="9"/>
  <c r="O23" i="9"/>
  <c r="P23" i="9" s="1"/>
  <c r="R23" i="9"/>
  <c r="J23" i="9"/>
  <c r="CG8" i="9"/>
  <c r="I23" i="9"/>
  <c r="K23" i="9" s="1"/>
  <c r="I39" i="9"/>
  <c r="N31" i="9"/>
  <c r="CG20" i="9"/>
  <c r="CG41" i="9"/>
  <c r="CL31" i="9"/>
  <c r="CL33" i="9"/>
  <c r="CS42" i="9"/>
  <c r="CP42" i="9"/>
  <c r="CO42" i="9"/>
  <c r="CQ42" i="9" s="1"/>
  <c r="CS18" i="9"/>
  <c r="CO18" i="9"/>
  <c r="CP18" i="9"/>
  <c r="CS32" i="9"/>
  <c r="CP32" i="9"/>
  <c r="CO32" i="9"/>
  <c r="CQ32" i="9" s="1"/>
  <c r="CS27" i="9"/>
  <c r="CP27" i="9"/>
  <c r="CO27" i="9"/>
  <c r="CN10" i="9"/>
  <c r="CK10" i="9"/>
  <c r="CJ10" i="9"/>
  <c r="CL10" i="9" s="1"/>
  <c r="CN25" i="9"/>
  <c r="CJ25" i="9"/>
  <c r="CK25" i="9"/>
  <c r="CL34" i="9"/>
  <c r="CK34" i="9"/>
  <c r="CJ34" i="9"/>
  <c r="CN34" i="9"/>
  <c r="CS14" i="9"/>
  <c r="CP14" i="9"/>
  <c r="CO14" i="9"/>
  <c r="CQ14" i="9" s="1"/>
  <c r="CS11" i="9"/>
  <c r="CP11" i="9"/>
  <c r="CO11" i="9"/>
  <c r="CP35" i="9"/>
  <c r="CO35" i="9"/>
  <c r="CS35" i="9"/>
  <c r="CN19" i="9"/>
  <c r="CJ19" i="9"/>
  <c r="CK19" i="9"/>
  <c r="CP33" i="9"/>
  <c r="CQ33" i="9" s="1"/>
  <c r="CO33" i="9"/>
  <c r="CS33" i="9"/>
  <c r="CS15" i="9"/>
  <c r="CP15" i="9"/>
  <c r="CO15" i="9"/>
  <c r="CQ15" i="9" s="1"/>
  <c r="I37" i="9"/>
  <c r="K37" i="9" s="1"/>
  <c r="CS17" i="9"/>
  <c r="CP17" i="9"/>
  <c r="CO17" i="9"/>
  <c r="CN41" i="9"/>
  <c r="CK41" i="9"/>
  <c r="CJ41" i="9"/>
  <c r="CL41" i="9" s="1"/>
  <c r="CS38" i="9"/>
  <c r="CP38" i="9"/>
  <c r="CO38" i="9"/>
  <c r="CS36" i="9"/>
  <c r="CP36" i="9"/>
  <c r="CO36" i="9"/>
  <c r="J37" i="9"/>
  <c r="CO16" i="9"/>
  <c r="CS16" i="9"/>
  <c r="CP16" i="9"/>
  <c r="CS30" i="9"/>
  <c r="CP30" i="9"/>
  <c r="CO30" i="9"/>
  <c r="CQ30" i="9" s="1"/>
  <c r="CP29" i="9"/>
  <c r="CO29" i="9"/>
  <c r="CQ29" i="9" s="1"/>
  <c r="CS29" i="9"/>
  <c r="CK28" i="9"/>
  <c r="CJ28" i="9"/>
  <c r="CL28" i="9" s="1"/>
  <c r="CN28" i="9"/>
  <c r="CS26" i="9"/>
  <c r="CO26" i="9"/>
  <c r="CP26" i="9"/>
  <c r="CP31" i="9"/>
  <c r="CO31" i="9"/>
  <c r="CS31" i="9"/>
  <c r="CQ31" i="9"/>
  <c r="CN9" i="9"/>
  <c r="CJ9" i="9"/>
  <c r="CL9" i="9" s="1"/>
  <c r="CK9" i="9"/>
  <c r="CK8" i="9"/>
  <c r="CJ8" i="9"/>
  <c r="CL8" i="9" s="1"/>
  <c r="CS13" i="9"/>
  <c r="CP13" i="9"/>
  <c r="CQ13" i="9"/>
  <c r="CO13" i="9"/>
  <c r="CK20" i="9"/>
  <c r="CJ20" i="9"/>
  <c r="CN20" i="9"/>
  <c r="CS12" i="9"/>
  <c r="CP12" i="9"/>
  <c r="CO12" i="9"/>
  <c r="CV8" i="14"/>
  <c r="BR19" i="14"/>
  <c r="CU31" i="14"/>
  <c r="CT31" i="14"/>
  <c r="CV31" i="14" s="1"/>
  <c r="CU35" i="14"/>
  <c r="CT35" i="14"/>
  <c r="CV35" i="14" s="1"/>
  <c r="CV36" i="14"/>
  <c r="CU36" i="14"/>
  <c r="CT36" i="14"/>
  <c r="CU33" i="14"/>
  <c r="CT33" i="14"/>
  <c r="CU27" i="14"/>
  <c r="CT27" i="14"/>
  <c r="CV27" i="14" s="1"/>
  <c r="CU16" i="14"/>
  <c r="CT16" i="14"/>
  <c r="CV16" i="14" s="1"/>
  <c r="CO16" i="14"/>
  <c r="CQ16" i="14" s="1"/>
  <c r="CP16" i="14"/>
  <c r="CP35" i="14"/>
  <c r="CO35" i="14"/>
  <c r="CQ35" i="14" s="1"/>
  <c r="CP31" i="14"/>
  <c r="CO31" i="14"/>
  <c r="CQ31" i="14" s="1"/>
  <c r="CP27" i="14"/>
  <c r="CO27" i="14"/>
  <c r="CO36" i="14"/>
  <c r="CP36" i="14"/>
  <c r="CP33" i="14"/>
  <c r="CQ33" i="14" s="1"/>
  <c r="CO33" i="14"/>
  <c r="M22" i="14"/>
  <c r="N22" i="14" s="1"/>
  <c r="BR10" i="14"/>
  <c r="M21" i="14"/>
  <c r="J38" i="14"/>
  <c r="I38" i="14"/>
  <c r="BC31" i="14"/>
  <c r="CL8" i="14"/>
  <c r="BC38" i="14"/>
  <c r="BC10" i="14"/>
  <c r="BW27" i="14"/>
  <c r="M16" i="14"/>
  <c r="O16" i="14" s="1"/>
  <c r="BR38" i="14"/>
  <c r="BW31" i="14"/>
  <c r="J16" i="14"/>
  <c r="K16" i="14" s="1"/>
  <c r="BR15" i="14"/>
  <c r="CK35" i="14"/>
  <c r="CJ35" i="14"/>
  <c r="I23" i="14"/>
  <c r="J15" i="14"/>
  <c r="BR9" i="14"/>
  <c r="CK36" i="14"/>
  <c r="CJ36" i="14"/>
  <c r="CK33" i="14"/>
  <c r="CJ33" i="14"/>
  <c r="CA32" i="14"/>
  <c r="CD32" i="14"/>
  <c r="CI32" i="14" s="1"/>
  <c r="CN32" i="14" s="1"/>
  <c r="CK31" i="14"/>
  <c r="CJ31" i="14"/>
  <c r="BC35" i="14"/>
  <c r="M33" i="14"/>
  <c r="O33" i="14" s="1"/>
  <c r="BR26" i="14"/>
  <c r="CK27" i="14"/>
  <c r="CJ27" i="14"/>
  <c r="J9" i="14"/>
  <c r="K9" i="14" s="1"/>
  <c r="CK16" i="14"/>
  <c r="CJ16" i="14"/>
  <c r="BZ36" i="14"/>
  <c r="CA36" i="14"/>
  <c r="BC36" i="14"/>
  <c r="BC8" i="14"/>
  <c r="BZ27" i="14"/>
  <c r="CA27" i="14"/>
  <c r="CB27" i="14" s="1"/>
  <c r="BU17" i="14"/>
  <c r="BY17" i="14"/>
  <c r="CD17" i="14" s="1"/>
  <c r="CI17" i="14" s="1"/>
  <c r="CN17" i="14" s="1"/>
  <c r="BY28" i="14"/>
  <c r="CD28" i="14" s="1"/>
  <c r="CI28" i="14" s="1"/>
  <c r="CN28" i="14" s="1"/>
  <c r="BU28" i="14"/>
  <c r="BU12" i="14"/>
  <c r="BY12" i="14"/>
  <c r="CD12" i="14" s="1"/>
  <c r="CI12" i="14" s="1"/>
  <c r="CN12" i="14" s="1"/>
  <c r="BU13" i="14"/>
  <c r="BY13" i="14"/>
  <c r="CD13" i="14" s="1"/>
  <c r="CI13" i="14" s="1"/>
  <c r="CN13" i="14" s="1"/>
  <c r="BU34" i="14"/>
  <c r="BY34" i="14"/>
  <c r="CD34" i="14" s="1"/>
  <c r="CI34" i="14" s="1"/>
  <c r="CN34" i="14" s="1"/>
  <c r="I30" i="14"/>
  <c r="K30" i="14" s="1"/>
  <c r="BZ35" i="14"/>
  <c r="CA35" i="14"/>
  <c r="BY29" i="14"/>
  <c r="CD29" i="14" s="1"/>
  <c r="CI29" i="14" s="1"/>
  <c r="CN29" i="14" s="1"/>
  <c r="BU29" i="14"/>
  <c r="BW29" i="14" s="1"/>
  <c r="BU25" i="14"/>
  <c r="BY25" i="14"/>
  <c r="CD25" i="14" s="1"/>
  <c r="CI25" i="14" s="1"/>
  <c r="CN25" i="14" s="1"/>
  <c r="BY10" i="14"/>
  <c r="CD10" i="14" s="1"/>
  <c r="CI10" i="14" s="1"/>
  <c r="CN10" i="14" s="1"/>
  <c r="BU10" i="14"/>
  <c r="BU20" i="14"/>
  <c r="BY20" i="14"/>
  <c r="CD20" i="14" s="1"/>
  <c r="CI20" i="14" s="1"/>
  <c r="CN20" i="14" s="1"/>
  <c r="I25" i="14"/>
  <c r="K25" i="14" s="1"/>
  <c r="M27" i="14"/>
  <c r="O27" i="14" s="1"/>
  <c r="BV13" i="14"/>
  <c r="BV20" i="14"/>
  <c r="BY15" i="14"/>
  <c r="CD15" i="14" s="1"/>
  <c r="CI15" i="14" s="1"/>
  <c r="CN15" i="14" s="1"/>
  <c r="BU15" i="14"/>
  <c r="BY30" i="14"/>
  <c r="CD30" i="14" s="1"/>
  <c r="CI30" i="14" s="1"/>
  <c r="CN30" i="14" s="1"/>
  <c r="BU30" i="14"/>
  <c r="BU26" i="14"/>
  <c r="BY26" i="14"/>
  <c r="CD26" i="14" s="1"/>
  <c r="CI26" i="14" s="1"/>
  <c r="CN26" i="14" s="1"/>
  <c r="BU42" i="14"/>
  <c r="BW42" i="14" s="1"/>
  <c r="BY42" i="14"/>
  <c r="CD42" i="14" s="1"/>
  <c r="CI42" i="14" s="1"/>
  <c r="CN42" i="14" s="1"/>
  <c r="M25" i="14"/>
  <c r="N25" i="14" s="1"/>
  <c r="BV34" i="14"/>
  <c r="BZ31" i="14"/>
  <c r="CA31" i="14"/>
  <c r="BY9" i="14"/>
  <c r="CD9" i="14" s="1"/>
  <c r="CI9" i="14" s="1"/>
  <c r="CN9" i="14" s="1"/>
  <c r="BU9" i="14"/>
  <c r="BW9" i="14" s="1"/>
  <c r="BU38" i="14"/>
  <c r="BW38" i="14" s="1"/>
  <c r="BY38" i="14"/>
  <c r="CD38" i="14" s="1"/>
  <c r="CI38" i="14" s="1"/>
  <c r="CN38" i="14" s="1"/>
  <c r="BZ32" i="14"/>
  <c r="BZ16" i="14"/>
  <c r="CA16" i="14"/>
  <c r="BC37" i="14"/>
  <c r="BC16" i="14"/>
  <c r="BC33" i="14"/>
  <c r="I33" i="14"/>
  <c r="K33" i="14" s="1"/>
  <c r="I22" i="14"/>
  <c r="K22" i="14" s="1"/>
  <c r="BW10" i="14"/>
  <c r="BV28" i="14"/>
  <c r="BY14" i="14"/>
  <c r="CD14" i="14" s="1"/>
  <c r="CI14" i="14" s="1"/>
  <c r="CN14" i="14" s="1"/>
  <c r="BU14" i="14"/>
  <c r="BW14" i="14" s="1"/>
  <c r="BU11" i="14"/>
  <c r="BY11" i="14"/>
  <c r="CD11" i="14" s="1"/>
  <c r="CI11" i="14" s="1"/>
  <c r="CN11" i="14" s="1"/>
  <c r="BY18" i="14"/>
  <c r="CD18" i="14" s="1"/>
  <c r="CI18" i="14" s="1"/>
  <c r="CN18" i="14" s="1"/>
  <c r="BU18" i="14"/>
  <c r="BW18" i="14" s="1"/>
  <c r="CB8" i="14"/>
  <c r="BZ33" i="14"/>
  <c r="CA33" i="14"/>
  <c r="BY41" i="14"/>
  <c r="CD41" i="14" s="1"/>
  <c r="CI41" i="14" s="1"/>
  <c r="CN41" i="14" s="1"/>
  <c r="BU41" i="14"/>
  <c r="BV41" i="14"/>
  <c r="BV25" i="14"/>
  <c r="CF8" i="14"/>
  <c r="CE8" i="14"/>
  <c r="BU19" i="14"/>
  <c r="BY19" i="14"/>
  <c r="CD19" i="14" s="1"/>
  <c r="CI19" i="14" s="1"/>
  <c r="CN19" i="14" s="1"/>
  <c r="BW33" i="14"/>
  <c r="BW16" i="14"/>
  <c r="M19" i="14"/>
  <c r="N19" i="14" s="1"/>
  <c r="BV26" i="14"/>
  <c r="BR14" i="14"/>
  <c r="BV15" i="14"/>
  <c r="BV19" i="14"/>
  <c r="J42" i="14"/>
  <c r="I10" i="14"/>
  <c r="I15" i="14"/>
  <c r="BR11" i="14"/>
  <c r="BR25" i="14"/>
  <c r="BR30" i="14"/>
  <c r="BV17" i="14"/>
  <c r="J26" i="14"/>
  <c r="K26" i="14" s="1"/>
  <c r="BV11" i="14"/>
  <c r="BR42" i="14"/>
  <c r="BV30" i="14"/>
  <c r="BC42" i="14"/>
  <c r="BC32" i="14"/>
  <c r="J32" i="14"/>
  <c r="K32" i="14" s="1"/>
  <c r="BR12" i="14"/>
  <c r="I42" i="14"/>
  <c r="I27" i="14"/>
  <c r="K27" i="14" s="1"/>
  <c r="K38" i="14"/>
  <c r="M11" i="14"/>
  <c r="BR17" i="14"/>
  <c r="BV12" i="14"/>
  <c r="BC26" i="14"/>
  <c r="BC20" i="14"/>
  <c r="BC17" i="14"/>
  <c r="N27" i="14"/>
  <c r="P27" i="14" s="1"/>
  <c r="I37" i="14"/>
  <c r="K37" i="14" s="1"/>
  <c r="J21" i="14"/>
  <c r="K21" i="14" s="1"/>
  <c r="M32" i="14"/>
  <c r="BC19" i="14"/>
  <c r="M26" i="14"/>
  <c r="J23" i="14"/>
  <c r="M34" i="14"/>
  <c r="R34" i="14" s="1"/>
  <c r="M31" i="14"/>
  <c r="M30" i="14"/>
  <c r="R30" i="14" s="1"/>
  <c r="S30" i="14" s="1"/>
  <c r="BC26" i="10"/>
  <c r="I22" i="9"/>
  <c r="K22" i="9" s="1"/>
  <c r="I14" i="9"/>
  <c r="O27" i="9"/>
  <c r="P27" i="9" s="1"/>
  <c r="I18" i="9"/>
  <c r="N18" i="9"/>
  <c r="J19" i="9"/>
  <c r="K19" i="9" s="1"/>
  <c r="I34" i="9"/>
  <c r="O18" i="9"/>
  <c r="X18" i="9"/>
  <c r="J34" i="9"/>
  <c r="I33" i="9"/>
  <c r="J35" i="9"/>
  <c r="K35" i="9" s="1"/>
  <c r="J33" i="9"/>
  <c r="I27" i="9"/>
  <c r="N37" i="9"/>
  <c r="I29" i="9"/>
  <c r="J27" i="9"/>
  <c r="O37" i="9"/>
  <c r="J20" i="9"/>
  <c r="I41" i="9"/>
  <c r="K41" i="9" s="1"/>
  <c r="I21" i="9"/>
  <c r="J11" i="9"/>
  <c r="J18" i="9"/>
  <c r="S18" i="9"/>
  <c r="U18" i="9" s="1"/>
  <c r="I20" i="9"/>
  <c r="K20" i="9" s="1"/>
  <c r="J14" i="9"/>
  <c r="K14" i="9" s="1"/>
  <c r="T29" i="9"/>
  <c r="O14" i="9"/>
  <c r="R14" i="9"/>
  <c r="T14" i="9" s="1"/>
  <c r="N14" i="9"/>
  <c r="T37" i="9"/>
  <c r="X37" i="9"/>
  <c r="AD37" i="9" s="1"/>
  <c r="AE37" i="9" s="1"/>
  <c r="K32" i="9"/>
  <c r="I15" i="9"/>
  <c r="J28" i="9"/>
  <c r="R25" i="9"/>
  <c r="S25" i="9" s="1"/>
  <c r="AD29" i="9"/>
  <c r="AF29" i="9" s="1"/>
  <c r="I11" i="9"/>
  <c r="J25" i="9"/>
  <c r="N32" i="9"/>
  <c r="P32" i="9" s="1"/>
  <c r="J29" i="9"/>
  <c r="J21" i="9"/>
  <c r="I38" i="9"/>
  <c r="N29" i="9"/>
  <c r="S29" i="9"/>
  <c r="R26" i="9"/>
  <c r="S26" i="9" s="1"/>
  <c r="I25" i="9"/>
  <c r="I36" i="9"/>
  <c r="J38" i="9"/>
  <c r="O29" i="9"/>
  <c r="J36" i="9"/>
  <c r="J15" i="9"/>
  <c r="N22" i="9"/>
  <c r="P22" i="9" s="1"/>
  <c r="Z29" i="9"/>
  <c r="AA29" i="9" s="1"/>
  <c r="X39" i="9"/>
  <c r="T39" i="9"/>
  <c r="S39" i="9"/>
  <c r="R40" i="9"/>
  <c r="N40" i="9"/>
  <c r="O40" i="9"/>
  <c r="N41" i="9"/>
  <c r="O41" i="9"/>
  <c r="R41" i="9"/>
  <c r="S41" i="9" s="1"/>
  <c r="R28" i="9"/>
  <c r="O28" i="9"/>
  <c r="N28" i="9"/>
  <c r="S27" i="9"/>
  <c r="U27" i="9" s="1"/>
  <c r="I40" i="9"/>
  <c r="K40" i="9" s="1"/>
  <c r="J39" i="9"/>
  <c r="O15" i="9"/>
  <c r="N26" i="9"/>
  <c r="P26" i="9" s="1"/>
  <c r="R20" i="9"/>
  <c r="X27" i="9"/>
  <c r="Z27" i="9" s="1"/>
  <c r="I31" i="9"/>
  <c r="I26" i="9"/>
  <c r="J10" i="9"/>
  <c r="O31" i="9"/>
  <c r="P31" i="9" s="1"/>
  <c r="S37" i="9"/>
  <c r="J31" i="9"/>
  <c r="I12" i="9"/>
  <c r="K12" i="9" s="1"/>
  <c r="J26" i="9"/>
  <c r="S31" i="9"/>
  <c r="U31" i="9" s="1"/>
  <c r="I10" i="9"/>
  <c r="J24" i="9"/>
  <c r="K24" i="9" s="1"/>
  <c r="N12" i="9"/>
  <c r="P12" i="9" s="1"/>
  <c r="N15" i="9"/>
  <c r="N20" i="9"/>
  <c r="P20" i="9" s="1"/>
  <c r="I28" i="9"/>
  <c r="K28" i="9" s="1"/>
  <c r="J36" i="2"/>
  <c r="BU45" i="2"/>
  <c r="BV34" i="2"/>
  <c r="BR45" i="2"/>
  <c r="BS45" i="2" s="1"/>
  <c r="U55" i="2"/>
  <c r="V55" i="2" s="1"/>
  <c r="J58" i="2"/>
  <c r="CC45" i="2"/>
  <c r="Q43" i="2"/>
  <c r="BZ45" i="2"/>
  <c r="CA45" i="2" s="1"/>
  <c r="U43" i="2"/>
  <c r="N10" i="2"/>
  <c r="O10" i="2" s="1"/>
  <c r="U10" i="2"/>
  <c r="X10" i="2" s="1"/>
  <c r="N55" i="2"/>
  <c r="O55" i="2" s="1"/>
  <c r="J63" i="2"/>
  <c r="Y63" i="2"/>
  <c r="U22" i="2"/>
  <c r="X22" i="2" s="1"/>
  <c r="Q55" i="2"/>
  <c r="V31" i="2"/>
  <c r="W31" i="2" s="1"/>
  <c r="Y39" i="2"/>
  <c r="N31" i="2"/>
  <c r="O31" i="2" s="1"/>
  <c r="P22" i="2"/>
  <c r="Y31" i="2"/>
  <c r="P31" i="2"/>
  <c r="Q22" i="2"/>
  <c r="Q63" i="2"/>
  <c r="BV40" i="2"/>
  <c r="AC63" i="2"/>
  <c r="AK63" i="2" s="1"/>
  <c r="AS63" i="2" s="1"/>
  <c r="Q31" i="2"/>
  <c r="J18" i="2"/>
  <c r="P56" i="2"/>
  <c r="U24" i="2"/>
  <c r="V24" i="2" s="1"/>
  <c r="W24" i="2" s="1"/>
  <c r="V63" i="2"/>
  <c r="W63" i="2" s="1"/>
  <c r="Q9" i="2"/>
  <c r="N63" i="2"/>
  <c r="O63" i="2" s="1"/>
  <c r="Q34" i="2"/>
  <c r="J46" i="2"/>
  <c r="P24" i="2"/>
  <c r="U60" i="2"/>
  <c r="AC60" i="2" s="1"/>
  <c r="Q24" i="2"/>
  <c r="BN63" i="2"/>
  <c r="P63" i="2"/>
  <c r="Y36" i="2"/>
  <c r="AC36" i="2"/>
  <c r="AK36" i="2" s="1"/>
  <c r="AO36" i="2" s="1"/>
  <c r="CD35" i="2"/>
  <c r="AC15" i="2"/>
  <c r="AF15" i="2" s="1"/>
  <c r="N29" i="2"/>
  <c r="O29" i="2" s="1"/>
  <c r="N36" i="2"/>
  <c r="O36" i="2" s="1"/>
  <c r="U30" i="2"/>
  <c r="V30" i="2" s="1"/>
  <c r="J20" i="2"/>
  <c r="Q36" i="2"/>
  <c r="CD36" i="2"/>
  <c r="U29" i="2"/>
  <c r="BV38" i="2"/>
  <c r="BU42" i="2"/>
  <c r="J62" i="2"/>
  <c r="Q29" i="2"/>
  <c r="BR42" i="2"/>
  <c r="BS42" i="2" s="1"/>
  <c r="P36" i="2"/>
  <c r="Y15" i="2"/>
  <c r="Q57" i="2"/>
  <c r="BV33" i="2"/>
  <c r="J22" i="2"/>
  <c r="N28" i="2"/>
  <c r="O28" i="2" s="1"/>
  <c r="N30" i="2"/>
  <c r="O30" i="2" s="1"/>
  <c r="X9" i="2"/>
  <c r="V9" i="2"/>
  <c r="W9" i="2" s="1"/>
  <c r="Y9" i="2"/>
  <c r="AC9" i="2"/>
  <c r="AG9" i="2" s="1"/>
  <c r="V51" i="2"/>
  <c r="W51" i="2" s="1"/>
  <c r="AC51" i="2"/>
  <c r="AD51" i="2" s="1"/>
  <c r="AE51" i="2" s="1"/>
  <c r="X51" i="2"/>
  <c r="Y51" i="2"/>
  <c r="V44" i="2"/>
  <c r="W44" i="2" s="1"/>
  <c r="Y44" i="2"/>
  <c r="J10" i="2"/>
  <c r="P44" i="2"/>
  <c r="N34" i="2"/>
  <c r="O34" i="2" s="1"/>
  <c r="Q51" i="2"/>
  <c r="O13" i="2"/>
  <c r="P39" i="2"/>
  <c r="N26" i="2"/>
  <c r="O26" i="2" s="1"/>
  <c r="U21" i="2"/>
  <c r="BN60" i="2"/>
  <c r="BZ43" i="2"/>
  <c r="CA43" i="2" s="1"/>
  <c r="BT60" i="2"/>
  <c r="CC60" i="2"/>
  <c r="J16" i="2"/>
  <c r="J9" i="2"/>
  <c r="P40" i="2"/>
  <c r="Q40" i="2"/>
  <c r="P8" i="2"/>
  <c r="X39" i="2"/>
  <c r="N45" i="2"/>
  <c r="O45" i="2" s="1"/>
  <c r="U40" i="2"/>
  <c r="V15" i="2"/>
  <c r="W15" i="2" s="1"/>
  <c r="U38" i="2"/>
  <c r="P14" i="2"/>
  <c r="Q21" i="2"/>
  <c r="P51" i="2"/>
  <c r="U48" i="2"/>
  <c r="V48" i="2" s="1"/>
  <c r="W48" i="2" s="1"/>
  <c r="BV39" i="2"/>
  <c r="J57" i="2"/>
  <c r="J35" i="2"/>
  <c r="X36" i="2"/>
  <c r="Q13" i="2"/>
  <c r="N51" i="2"/>
  <c r="O51" i="2" s="1"/>
  <c r="CD33" i="2"/>
  <c r="P13" i="2"/>
  <c r="BR60" i="2"/>
  <c r="BS60" i="2" s="1"/>
  <c r="Q44" i="2"/>
  <c r="U45" i="2"/>
  <c r="V45" i="2" s="1"/>
  <c r="W45" i="2" s="1"/>
  <c r="O14" i="2"/>
  <c r="BU43" i="2"/>
  <c r="CB43" i="2"/>
  <c r="J56" i="2"/>
  <c r="J33" i="2"/>
  <c r="J8" i="2"/>
  <c r="Q8" i="2"/>
  <c r="U46" i="2"/>
  <c r="X46" i="2" s="1"/>
  <c r="P34" i="2"/>
  <c r="Q6" i="2"/>
  <c r="P21" i="2"/>
  <c r="Q14" i="2"/>
  <c r="J28" i="2"/>
  <c r="N15" i="2"/>
  <c r="O15" i="2" s="1"/>
  <c r="P35" i="2"/>
  <c r="BR43" i="2"/>
  <c r="BS43" i="2" s="1"/>
  <c r="J59" i="2"/>
  <c r="J15" i="2"/>
  <c r="V36" i="2"/>
  <c r="W36" i="2" s="1"/>
  <c r="Q46" i="2"/>
  <c r="U8" i="2"/>
  <c r="Y8" i="2" s="1"/>
  <c r="AC39" i="2"/>
  <c r="AG39" i="2" s="1"/>
  <c r="N46" i="2"/>
  <c r="O46" i="2" s="1"/>
  <c r="P9" i="2"/>
  <c r="U35" i="2"/>
  <c r="Y35" i="2" s="1"/>
  <c r="P38" i="2"/>
  <c r="N19" i="2"/>
  <c r="O19" i="2" s="1"/>
  <c r="O38" i="2"/>
  <c r="J40" i="2"/>
  <c r="Q20" i="2"/>
  <c r="N44" i="2"/>
  <c r="O44" i="2" s="1"/>
  <c r="U26" i="2"/>
  <c r="U20" i="2"/>
  <c r="X20" i="2" s="1"/>
  <c r="J43" i="2"/>
  <c r="Q38" i="2"/>
  <c r="BT43" i="2"/>
  <c r="CD40" i="2"/>
  <c r="J55" i="2"/>
  <c r="J41" i="2"/>
  <c r="P60" i="2"/>
  <c r="N39" i="2"/>
  <c r="O39" i="2" s="1"/>
  <c r="U16" i="2"/>
  <c r="X16" i="2" s="1"/>
  <c r="U13" i="2"/>
  <c r="Y13" i="2" s="1"/>
  <c r="Q39" i="2"/>
  <c r="U6" i="2"/>
  <c r="AC6" i="2" s="1"/>
  <c r="J25" i="2"/>
  <c r="U59" i="2"/>
  <c r="N59" i="2"/>
  <c r="O59" i="2" s="1"/>
  <c r="P59" i="2"/>
  <c r="Q59" i="2"/>
  <c r="BY41" i="2"/>
  <c r="BT41" i="2"/>
  <c r="BR41" i="2"/>
  <c r="BS41" i="2" s="1"/>
  <c r="BU41" i="2"/>
  <c r="J11" i="2"/>
  <c r="N53" i="2"/>
  <c r="O53" i="2" s="1"/>
  <c r="P53" i="2"/>
  <c r="U53" i="2"/>
  <c r="AC53" i="2" s="1"/>
  <c r="J14" i="2"/>
  <c r="Q53" i="2"/>
  <c r="U17" i="2"/>
  <c r="N17" i="2"/>
  <c r="O17" i="2" s="1"/>
  <c r="P17" i="2"/>
  <c r="Q17" i="2"/>
  <c r="N23" i="2"/>
  <c r="O23" i="2" s="1"/>
  <c r="U23" i="2"/>
  <c r="X23" i="2" s="1"/>
  <c r="P23" i="2"/>
  <c r="P18" i="2"/>
  <c r="U18" i="2"/>
  <c r="Y18" i="2" s="1"/>
  <c r="Q18" i="2"/>
  <c r="N18" i="2"/>
  <c r="O18" i="2" s="1"/>
  <c r="P27" i="2"/>
  <c r="U27" i="2"/>
  <c r="Y27" i="2" s="1"/>
  <c r="Q27" i="2"/>
  <c r="N27" i="2"/>
  <c r="O27" i="2" s="1"/>
  <c r="U52" i="2"/>
  <c r="N52" i="2"/>
  <c r="O52" i="2" s="1"/>
  <c r="P52" i="2"/>
  <c r="Q52" i="2"/>
  <c r="BY61" i="2"/>
  <c r="BR61" i="2"/>
  <c r="BS61" i="2" s="1"/>
  <c r="BU61" i="2"/>
  <c r="BN59" i="2"/>
  <c r="BT61" i="2"/>
  <c r="J31" i="2"/>
  <c r="P11" i="2"/>
  <c r="Q11" i="2"/>
  <c r="N32" i="2"/>
  <c r="O32" i="2" s="1"/>
  <c r="N58" i="2"/>
  <c r="O58" i="2" s="1"/>
  <c r="Q58" i="2"/>
  <c r="U58" i="2"/>
  <c r="BY62" i="2"/>
  <c r="BR62" i="2"/>
  <c r="BS62" i="2" s="1"/>
  <c r="BU62" i="2"/>
  <c r="BT62" i="2"/>
  <c r="J52" i="2"/>
  <c r="J12" i="2"/>
  <c r="BR63" i="2"/>
  <c r="BS63" i="2" s="1"/>
  <c r="BU63" i="2"/>
  <c r="BN61" i="2"/>
  <c r="J39" i="2"/>
  <c r="U33" i="2"/>
  <c r="V33" i="2" s="1"/>
  <c r="W33" i="2" s="1"/>
  <c r="P33" i="2"/>
  <c r="Q33" i="2"/>
  <c r="N33" i="2"/>
  <c r="O33" i="2" s="1"/>
  <c r="CD38" i="2"/>
  <c r="J48" i="2"/>
  <c r="CD37" i="2"/>
  <c r="CC42" i="2"/>
  <c r="BZ60" i="2"/>
  <c r="CA60" i="2" s="1"/>
  <c r="J60" i="2"/>
  <c r="J38" i="2"/>
  <c r="J27" i="2"/>
  <c r="J17" i="2"/>
  <c r="P48" i="2"/>
  <c r="P6" i="2"/>
  <c r="J51" i="2"/>
  <c r="J34" i="2"/>
  <c r="BT42" i="2"/>
  <c r="BZ42" i="2"/>
  <c r="CA42" i="2" s="1"/>
  <c r="CB60" i="2"/>
  <c r="J30" i="2"/>
  <c r="J13" i="2"/>
  <c r="J7" i="2"/>
  <c r="Q48" i="2"/>
  <c r="Q28" i="2"/>
  <c r="U28" i="2"/>
  <c r="O6" i="2"/>
  <c r="J24" i="2"/>
  <c r="CB42" i="2"/>
  <c r="J44" i="2"/>
  <c r="J37" i="2"/>
  <c r="P30" i="2"/>
  <c r="J54" i="2"/>
  <c r="J50" i="2"/>
  <c r="J47" i="2"/>
  <c r="J19" i="2"/>
  <c r="J42" i="2"/>
  <c r="BV35" i="2"/>
  <c r="BU60" i="2"/>
  <c r="J6" i="2"/>
  <c r="J53" i="2"/>
  <c r="P11" i="10"/>
  <c r="Q11" i="10"/>
  <c r="AQ9" i="10"/>
  <c r="R30" i="10"/>
  <c r="M13" i="10"/>
  <c r="AC15" i="10"/>
  <c r="H27" i="10"/>
  <c r="O39" i="10"/>
  <c r="AU23" i="10"/>
  <c r="M8" i="10"/>
  <c r="Q5" i="10"/>
  <c r="R5" i="10" s="1"/>
  <c r="M31" i="10"/>
  <c r="M24" i="10"/>
  <c r="L38" i="10"/>
  <c r="M38" i="10" s="1"/>
  <c r="K16" i="10"/>
  <c r="AI6" i="10"/>
  <c r="AQ10" i="10"/>
  <c r="AQ32" i="10"/>
  <c r="AO9" i="10"/>
  <c r="AQ13" i="10"/>
  <c r="AY39" i="10"/>
  <c r="AY12" i="10"/>
  <c r="AQ26" i="10"/>
  <c r="W11" i="10"/>
  <c r="P26" i="10"/>
  <c r="K23" i="10"/>
  <c r="K29" i="10"/>
  <c r="M29" i="10" s="1"/>
  <c r="K34" i="10"/>
  <c r="M34" i="10" s="1"/>
  <c r="O23" i="10"/>
  <c r="Q23" i="10" s="1"/>
  <c r="O8" i="10"/>
  <c r="AI7" i="10"/>
  <c r="AI14" i="10"/>
  <c r="AI30" i="10"/>
  <c r="AQ17" i="10"/>
  <c r="AP9" i="10"/>
  <c r="AQ6" i="10"/>
  <c r="AQ33" i="10"/>
  <c r="BC23" i="10"/>
  <c r="BA27" i="10"/>
  <c r="L8" i="10"/>
  <c r="H36" i="10"/>
  <c r="H20" i="10"/>
  <c r="AC23" i="10"/>
  <c r="BB38" i="10"/>
  <c r="H19" i="10"/>
  <c r="Q30" i="10"/>
  <c r="O38" i="10"/>
  <c r="AI17" i="10"/>
  <c r="M23" i="10"/>
  <c r="Q31" i="10"/>
  <c r="R31" i="10" s="1"/>
  <c r="Q26" i="10"/>
  <c r="R26" i="10" s="1"/>
  <c r="AC11" i="10"/>
  <c r="AC19" i="10"/>
  <c r="AC27" i="10"/>
  <c r="AC35" i="10"/>
  <c r="AI8" i="10"/>
  <c r="AI15" i="10"/>
  <c r="AI36" i="10"/>
  <c r="AP11" i="10"/>
  <c r="AQ11" i="10" s="1"/>
  <c r="AQ29" i="10"/>
  <c r="AY8" i="10"/>
  <c r="BC24" i="10"/>
  <c r="M11" i="10"/>
  <c r="AU30" i="10"/>
  <c r="H28" i="10"/>
  <c r="H12" i="10"/>
  <c r="K39" i="10"/>
  <c r="M39" i="10" s="1"/>
  <c r="R17" i="10"/>
  <c r="AC7" i="10"/>
  <c r="AC31" i="10"/>
  <c r="BA9" i="10"/>
  <c r="BC9" i="10" s="1"/>
  <c r="H35" i="10"/>
  <c r="H11" i="10"/>
  <c r="AU7" i="10"/>
  <c r="AU27" i="10"/>
  <c r="AO26" i="10"/>
  <c r="BC13" i="10"/>
  <c r="BB6" i="10"/>
  <c r="BC6" i="10" s="1"/>
  <c r="R19" i="10"/>
  <c r="M17" i="10"/>
  <c r="O34" i="10"/>
  <c r="P34" i="10" s="1"/>
  <c r="K22" i="10"/>
  <c r="M22" i="10" s="1"/>
  <c r="AI13" i="10"/>
  <c r="AM6" i="10"/>
  <c r="AM17" i="10"/>
  <c r="AQ34" i="10"/>
  <c r="O42" i="14"/>
  <c r="N42" i="14"/>
  <c r="R42" i="14"/>
  <c r="T42" i="14" s="1"/>
  <c r="N20" i="14"/>
  <c r="R20" i="14"/>
  <c r="O20" i="14"/>
  <c r="R38" i="14"/>
  <c r="O38" i="14"/>
  <c r="N38" i="14"/>
  <c r="N15" i="14"/>
  <c r="R15" i="14"/>
  <c r="O15" i="14"/>
  <c r="BC12" i="14"/>
  <c r="J39" i="14"/>
  <c r="BC40" i="14"/>
  <c r="O22" i="14"/>
  <c r="P22" i="14" s="1"/>
  <c r="J36" i="14"/>
  <c r="K36" i="14" s="1"/>
  <c r="I11" i="14"/>
  <c r="K11" i="14" s="1"/>
  <c r="BC34" i="14"/>
  <c r="S29" i="14"/>
  <c r="R16" i="14"/>
  <c r="J31" i="14"/>
  <c r="K31" i="14" s="1"/>
  <c r="M36" i="14"/>
  <c r="O36" i="14" s="1"/>
  <c r="T29" i="14"/>
  <c r="M28" i="14"/>
  <c r="N28" i="14" s="1"/>
  <c r="O29" i="14"/>
  <c r="I28" i="14"/>
  <c r="K28" i="14" s="1"/>
  <c r="I20" i="14"/>
  <c r="M9" i="14"/>
  <c r="BC25" i="14"/>
  <c r="J20" i="14"/>
  <c r="N29" i="14"/>
  <c r="BC11" i="14"/>
  <c r="J29" i="14"/>
  <c r="K29" i="14" s="1"/>
  <c r="G55" i="1"/>
  <c r="B10" i="1"/>
  <c r="G10" i="1" s="1"/>
  <c r="T34" i="9"/>
  <c r="X34" i="9"/>
  <c r="S34" i="9"/>
  <c r="BA7" i="10"/>
  <c r="BB7" i="10"/>
  <c r="BN62" i="2"/>
  <c r="G14" i="1"/>
  <c r="J29" i="2"/>
  <c r="E15" i="1"/>
  <c r="E17" i="1" s="1"/>
  <c r="E18" i="1" s="1"/>
  <c r="G12" i="1"/>
  <c r="P16" i="10"/>
  <c r="Q16" i="10"/>
  <c r="R16" i="10" s="1"/>
  <c r="X61" i="2"/>
  <c r="V61" i="2"/>
  <c r="W61" i="2" s="1"/>
  <c r="P7" i="2"/>
  <c r="U7" i="2"/>
  <c r="N7" i="2"/>
  <c r="O7" i="2" s="1"/>
  <c r="Q7" i="2"/>
  <c r="N49" i="2"/>
  <c r="O49" i="2" s="1"/>
  <c r="U49" i="2"/>
  <c r="P49" i="2"/>
  <c r="Q49" i="2"/>
  <c r="N9" i="9"/>
  <c r="O9" i="9"/>
  <c r="P9" i="9" s="1"/>
  <c r="R9" i="9"/>
  <c r="BB29" i="10"/>
  <c r="BA29" i="10"/>
  <c r="G47" i="1"/>
  <c r="J23" i="2"/>
  <c r="N10" i="14"/>
  <c r="R10" i="14"/>
  <c r="O10" i="14"/>
  <c r="J26" i="2"/>
  <c r="J32" i="2"/>
  <c r="S15" i="9"/>
  <c r="X15" i="9"/>
  <c r="T15" i="9"/>
  <c r="BV36" i="2"/>
  <c r="F15" i="1"/>
  <c r="F17" i="1" s="1"/>
  <c r="F18" i="1" s="1"/>
  <c r="J5" i="2"/>
  <c r="Q20" i="10"/>
  <c r="P20" i="10"/>
  <c r="G11" i="1"/>
  <c r="J61" i="2"/>
  <c r="J21" i="2"/>
  <c r="BB28" i="10"/>
  <c r="BA28" i="10"/>
  <c r="CD34" i="2"/>
  <c r="P35" i="10"/>
  <c r="R35" i="10"/>
  <c r="O21" i="10"/>
  <c r="L21" i="10"/>
  <c r="K21" i="10"/>
  <c r="M21" i="10" s="1"/>
  <c r="K28" i="10"/>
  <c r="M28" i="10" s="1"/>
  <c r="L28" i="10"/>
  <c r="O28" i="10"/>
  <c r="E12" i="13"/>
  <c r="J12" i="13" s="1"/>
  <c r="E18" i="13"/>
  <c r="J18" i="13" s="1"/>
  <c r="E11" i="13"/>
  <c r="E17" i="13"/>
  <c r="J17" i="13" s="1"/>
  <c r="E20" i="13"/>
  <c r="J20" i="13" s="1"/>
  <c r="E14" i="13"/>
  <c r="J14" i="13" s="1"/>
  <c r="E16" i="13"/>
  <c r="J16" i="13" s="1"/>
  <c r="E13" i="13"/>
  <c r="J13" i="13" s="1"/>
  <c r="E22" i="13"/>
  <c r="J22" i="13" s="1"/>
  <c r="E15" i="13"/>
  <c r="J15" i="13" s="1"/>
  <c r="E19" i="13"/>
  <c r="J19" i="13" s="1"/>
  <c r="E21" i="13"/>
  <c r="J21" i="13" s="1"/>
  <c r="O39" i="14"/>
  <c r="N39" i="14"/>
  <c r="R39" i="14"/>
  <c r="J45" i="2"/>
  <c r="O37" i="14"/>
  <c r="R37" i="14"/>
  <c r="N37" i="14"/>
  <c r="C15" i="1"/>
  <c r="C17" i="1" s="1"/>
  <c r="C18" i="1" s="1"/>
  <c r="C13" i="1"/>
  <c r="G13" i="1" s="1"/>
  <c r="L9" i="10"/>
  <c r="M9" i="10" s="1"/>
  <c r="O9" i="10"/>
  <c r="L16" i="10"/>
  <c r="M16" i="10" s="1"/>
  <c r="G9" i="1"/>
  <c r="G63" i="1"/>
  <c r="J13" i="9"/>
  <c r="I13" i="9"/>
  <c r="M13" i="9"/>
  <c r="N21" i="9"/>
  <c r="R21" i="9"/>
  <c r="O21" i="9"/>
  <c r="BY63" i="2"/>
  <c r="BT63" i="2"/>
  <c r="Q12" i="2"/>
  <c r="N12" i="2"/>
  <c r="O12" i="2" s="1"/>
  <c r="U12" i="2"/>
  <c r="P12" i="2"/>
  <c r="P54" i="2"/>
  <c r="N54" i="2"/>
  <c r="O54" i="2" s="1"/>
  <c r="Q54" i="2"/>
  <c r="U54" i="2"/>
  <c r="M8" i="9"/>
  <c r="I8" i="9"/>
  <c r="J8" i="9"/>
  <c r="R33" i="9"/>
  <c r="O33" i="9"/>
  <c r="N33" i="9"/>
  <c r="CD39" i="2"/>
  <c r="R36" i="9"/>
  <c r="N36" i="9"/>
  <c r="P36" i="9" s="1"/>
  <c r="AF37" i="9"/>
  <c r="V5" i="2"/>
  <c r="W5" i="2" s="1"/>
  <c r="AC5" i="2"/>
  <c r="Y5" i="2"/>
  <c r="X5" i="2"/>
  <c r="M30" i="9"/>
  <c r="I30" i="9"/>
  <c r="J30" i="9"/>
  <c r="K37" i="10"/>
  <c r="M37" i="10" s="1"/>
  <c r="O37" i="10"/>
  <c r="Q39" i="10"/>
  <c r="P39" i="10"/>
  <c r="J17" i="9"/>
  <c r="I17" i="9"/>
  <c r="M17" i="9"/>
  <c r="L15" i="10"/>
  <c r="K15" i="10"/>
  <c r="M15" i="10"/>
  <c r="O15" i="10"/>
  <c r="L27" i="10"/>
  <c r="K27" i="10"/>
  <c r="M27" i="10" s="1"/>
  <c r="O27" i="10"/>
  <c r="O32" i="10"/>
  <c r="K32" i="10"/>
  <c r="M32" i="10"/>
  <c r="Q14" i="10"/>
  <c r="P14" i="10"/>
  <c r="R14" i="10" s="1"/>
  <c r="R24" i="9"/>
  <c r="N24" i="9"/>
  <c r="O24" i="9"/>
  <c r="R38" i="9"/>
  <c r="O38" i="9"/>
  <c r="N38" i="9"/>
  <c r="L10" i="10"/>
  <c r="O10" i="10"/>
  <c r="K10" i="10"/>
  <c r="P22" i="10"/>
  <c r="R22" i="10" s="1"/>
  <c r="R33" i="10"/>
  <c r="P23" i="10"/>
  <c r="X23" i="9"/>
  <c r="T23" i="9"/>
  <c r="S23" i="9"/>
  <c r="V11" i="2"/>
  <c r="W11" i="2" s="1"/>
  <c r="X11" i="2"/>
  <c r="AC11" i="2"/>
  <c r="Y11" i="2"/>
  <c r="T12" i="9"/>
  <c r="X12" i="9"/>
  <c r="S12" i="9"/>
  <c r="N34" i="9"/>
  <c r="O34" i="9"/>
  <c r="M42" i="9"/>
  <c r="I42" i="9"/>
  <c r="K42" i="9" s="1"/>
  <c r="V34" i="2"/>
  <c r="W34" i="2" s="1"/>
  <c r="X34" i="2"/>
  <c r="AC34" i="2"/>
  <c r="U32" i="2"/>
  <c r="Q32" i="2"/>
  <c r="P32" i="2"/>
  <c r="U37" i="2"/>
  <c r="P37" i="2"/>
  <c r="Q37" i="2"/>
  <c r="O37" i="2"/>
  <c r="Q41" i="2"/>
  <c r="U41" i="2"/>
  <c r="N41" i="2"/>
  <c r="O41" i="2" s="1"/>
  <c r="U47" i="2"/>
  <c r="N47" i="2"/>
  <c r="O47" i="2" s="1"/>
  <c r="P47" i="2"/>
  <c r="M16" i="9"/>
  <c r="J16" i="9"/>
  <c r="I16" i="9"/>
  <c r="N25" i="9"/>
  <c r="P25" i="9" s="1"/>
  <c r="O39" i="9"/>
  <c r="N39" i="9"/>
  <c r="M35" i="10"/>
  <c r="R35" i="9"/>
  <c r="O35" i="9"/>
  <c r="N35" i="9"/>
  <c r="O8" i="2"/>
  <c r="X44" i="2"/>
  <c r="AC44" i="2"/>
  <c r="U56" i="2"/>
  <c r="N56" i="2"/>
  <c r="O56" i="2" s="1"/>
  <c r="Q61" i="2"/>
  <c r="R10" i="9"/>
  <c r="O10" i="9"/>
  <c r="N10" i="9"/>
  <c r="R22" i="9"/>
  <c r="X31" i="9"/>
  <c r="AM24" i="10"/>
  <c r="Q5" i="2"/>
  <c r="N5" i="2"/>
  <c r="O5" i="2" s="1"/>
  <c r="N19" i="9"/>
  <c r="P19" i="9" s="1"/>
  <c r="R19" i="9"/>
  <c r="P25" i="10"/>
  <c r="Q25" i="10"/>
  <c r="L36" i="10"/>
  <c r="M36" i="10" s="1"/>
  <c r="O36" i="10"/>
  <c r="P45" i="2"/>
  <c r="U62" i="2"/>
  <c r="Q62" i="2"/>
  <c r="R11" i="9"/>
  <c r="N11" i="9"/>
  <c r="P11" i="9" s="1"/>
  <c r="S32" i="9"/>
  <c r="U32" i="9" s="1"/>
  <c r="X32" i="9"/>
  <c r="Z37" i="9"/>
  <c r="Y37" i="9"/>
  <c r="AP24" i="10"/>
  <c r="AO24" i="10"/>
  <c r="AQ24" i="10" s="1"/>
  <c r="AP31" i="10"/>
  <c r="AO31" i="10"/>
  <c r="U14" i="2"/>
  <c r="N20" i="2"/>
  <c r="O20" i="2" s="1"/>
  <c r="AU11" i="10"/>
  <c r="S23" i="14"/>
  <c r="U23" i="14" s="1"/>
  <c r="X23" i="14"/>
  <c r="AQ31" i="10"/>
  <c r="Q15" i="2"/>
  <c r="P15" i="2"/>
  <c r="O43" i="2"/>
  <c r="AM39" i="10"/>
  <c r="AU31" i="10"/>
  <c r="AO7" i="10"/>
  <c r="AQ7" i="10" s="1"/>
  <c r="AP7" i="10"/>
  <c r="AQ22" i="10"/>
  <c r="AC12" i="10"/>
  <c r="AC20" i="10"/>
  <c r="AC36" i="10"/>
  <c r="N8" i="14"/>
  <c r="R8" i="14"/>
  <c r="O8" i="14"/>
  <c r="O21" i="14"/>
  <c r="N21" i="14"/>
  <c r="R21" i="14"/>
  <c r="I12" i="14"/>
  <c r="M12" i="14"/>
  <c r="M35" i="14"/>
  <c r="J35" i="14"/>
  <c r="I35" i="14"/>
  <c r="M41" i="14"/>
  <c r="J41" i="14"/>
  <c r="I41" i="14"/>
  <c r="K41" i="14" s="1"/>
  <c r="BC39" i="14"/>
  <c r="BC18" i="14"/>
  <c r="AU5" i="10"/>
  <c r="AU9" i="10"/>
  <c r="J12" i="14"/>
  <c r="J8" i="14"/>
  <c r="I8" i="14"/>
  <c r="M14" i="14"/>
  <c r="J14" i="14"/>
  <c r="I14" i="14"/>
  <c r="AU12" i="10"/>
  <c r="AU38" i="10"/>
  <c r="BC27" i="14"/>
  <c r="BC30" i="14"/>
  <c r="BC9" i="14"/>
  <c r="J17" i="14"/>
  <c r="M17" i="14"/>
  <c r="I39" i="14"/>
  <c r="AO23" i="10"/>
  <c r="AQ23" i="10" s="1"/>
  <c r="AP23" i="10"/>
  <c r="AU10" i="10"/>
  <c r="AU22" i="10"/>
  <c r="AU29" i="10"/>
  <c r="BC15" i="14"/>
  <c r="R25" i="14"/>
  <c r="O23" i="14"/>
  <c r="N23" i="14"/>
  <c r="J40" i="14"/>
  <c r="K40" i="14" s="1"/>
  <c r="M40" i="14"/>
  <c r="AP16" i="10"/>
  <c r="AQ16" i="10" s="1"/>
  <c r="AP25" i="10"/>
  <c r="AO25" i="10"/>
  <c r="AQ25" i="10" s="1"/>
  <c r="BC28" i="14"/>
  <c r="BC14" i="14"/>
  <c r="BC29" i="14"/>
  <c r="BC41" i="14"/>
  <c r="BC13" i="14"/>
  <c r="Z29" i="14"/>
  <c r="AA29" i="14" s="1"/>
  <c r="AD29" i="14"/>
  <c r="I17" i="14"/>
  <c r="K17" i="14" s="1"/>
  <c r="I13" i="14"/>
  <c r="K13" i="14" s="1"/>
  <c r="M13" i="14"/>
  <c r="I19" i="14"/>
  <c r="K19" i="14" s="1"/>
  <c r="M24" i="14"/>
  <c r="J24" i="14"/>
  <c r="K24" i="14" s="1"/>
  <c r="AQ37" i="10"/>
  <c r="AO14" i="10"/>
  <c r="AQ14" i="10" s="1"/>
  <c r="AP14" i="10"/>
  <c r="AP8" i="10"/>
  <c r="AO8" i="10"/>
  <c r="AQ8" i="10" s="1"/>
  <c r="AO36" i="10"/>
  <c r="AQ36" i="10" s="1"/>
  <c r="CO42" i="2"/>
  <c r="CK42" i="2"/>
  <c r="CJ42" i="2"/>
  <c r="CH42" i="2"/>
  <c r="J18" i="14"/>
  <c r="K18" i="14" s="1"/>
  <c r="CK43" i="2"/>
  <c r="CO43" i="2"/>
  <c r="CJ43" i="2"/>
  <c r="CH43" i="2"/>
  <c r="CK59" i="2"/>
  <c r="CJ59" i="2"/>
  <c r="CH59" i="2"/>
  <c r="CO59" i="2"/>
  <c r="AY26" i="10"/>
  <c r="BB27" i="10"/>
  <c r="BC27" i="10" s="1"/>
  <c r="R27" i="14"/>
  <c r="M18" i="14"/>
  <c r="AO5" i="10"/>
  <c r="AQ5" i="10" s="1"/>
  <c r="CJ44" i="2"/>
  <c r="CK44" i="2"/>
  <c r="CO44" i="2"/>
  <c r="CH44" i="2"/>
  <c r="AY11" i="10"/>
  <c r="I34" i="14"/>
  <c r="K34" i="14" s="1"/>
  <c r="J10" i="14"/>
  <c r="AO15" i="10"/>
  <c r="AQ15" i="10" s="1"/>
  <c r="CH45" i="2"/>
  <c r="CO45" i="2"/>
  <c r="CJ45" i="2"/>
  <c r="CK45" i="2"/>
  <c r="AY29" i="10"/>
  <c r="AQ28" i="10"/>
  <c r="CH46" i="2"/>
  <c r="CK46" i="2"/>
  <c r="CJ46" i="2"/>
  <c r="CO46" i="2"/>
  <c r="CJ60" i="2"/>
  <c r="CO60" i="2"/>
  <c r="CK60" i="2"/>
  <c r="CH60" i="2"/>
  <c r="BA38" i="10"/>
  <c r="BC5" i="10"/>
  <c r="AU37" i="10"/>
  <c r="BC36" i="10"/>
  <c r="AU35" i="10"/>
  <c r="AU39" i="10"/>
  <c r="AU36" i="10"/>
  <c r="AY30" i="10"/>
  <c r="BC30" i="10"/>
  <c r="AU6" i="10"/>
  <c r="BC14" i="10"/>
  <c r="BC32" i="10"/>
  <c r="BA33" i="10"/>
  <c r="BB33" i="10"/>
  <c r="BC39" i="10"/>
  <c r="BC37" i="10"/>
  <c r="AY31" i="10"/>
  <c r="BA25" i="10"/>
  <c r="BB25" i="10"/>
  <c r="BC31" i="10"/>
  <c r="AY15" i="10"/>
  <c r="BC11" i="10"/>
  <c r="BC15" i="10"/>
  <c r="EW36" i="2" l="1"/>
  <c r="EV36" i="2"/>
  <c r="ET36" i="2"/>
  <c r="EU36" i="2" s="1"/>
  <c r="EX36" i="2" s="1"/>
  <c r="ET34" i="2"/>
  <c r="EU34" i="2" s="1"/>
  <c r="EW34" i="2"/>
  <c r="EV34" i="2"/>
  <c r="EN36" i="2"/>
  <c r="EO36" i="2"/>
  <c r="EL36" i="2"/>
  <c r="EM36" i="2" s="1"/>
  <c r="EN34" i="2"/>
  <c r="EL34" i="2"/>
  <c r="EM34" i="2" s="1"/>
  <c r="EO34" i="2"/>
  <c r="DQ36" i="2"/>
  <c r="DP34" i="2"/>
  <c r="DJ33" i="2"/>
  <c r="EF34" i="2"/>
  <c r="ED34" i="2"/>
  <c r="EE34" i="2" s="1"/>
  <c r="EG34" i="2"/>
  <c r="EG36" i="2"/>
  <c r="EF36" i="2"/>
  <c r="ED36" i="2"/>
  <c r="EE36" i="2" s="1"/>
  <c r="Y61" i="2"/>
  <c r="Z61" i="2" s="1"/>
  <c r="DN35" i="2"/>
  <c r="DO35" i="2" s="1"/>
  <c r="DQ35" i="2"/>
  <c r="DP35" i="2"/>
  <c r="DX34" i="2"/>
  <c r="DV34" i="2"/>
  <c r="DW34" i="2" s="1"/>
  <c r="DY34" i="2"/>
  <c r="DN36" i="2"/>
  <c r="DO36" i="2" s="1"/>
  <c r="DP37" i="2"/>
  <c r="DQ37" i="2"/>
  <c r="DN37" i="2"/>
  <c r="DO37" i="2" s="1"/>
  <c r="DY36" i="2"/>
  <c r="DX36" i="2"/>
  <c r="DV36" i="2"/>
  <c r="DW36" i="2" s="1"/>
  <c r="DQ39" i="2"/>
  <c r="DP39" i="2"/>
  <c r="DN39" i="2"/>
  <c r="DO39" i="2" s="1"/>
  <c r="DP36" i="2"/>
  <c r="DN33" i="2"/>
  <c r="DO33" i="2" s="1"/>
  <c r="DQ33" i="2"/>
  <c r="DP33" i="2"/>
  <c r="DQ34" i="2"/>
  <c r="DQ40" i="2"/>
  <c r="DP40" i="2"/>
  <c r="DN40" i="2"/>
  <c r="DO40" i="2" s="1"/>
  <c r="DN34" i="2"/>
  <c r="DO34" i="2" s="1"/>
  <c r="DP38" i="2"/>
  <c r="DN38" i="2"/>
  <c r="DO38" i="2" s="1"/>
  <c r="DQ38" i="2"/>
  <c r="AF31" i="2"/>
  <c r="Y50" i="2"/>
  <c r="AO31" i="2"/>
  <c r="R57" i="2"/>
  <c r="Z19" i="2"/>
  <c r="AS31" i="2"/>
  <c r="AW31" i="2" s="1"/>
  <c r="AL31" i="2"/>
  <c r="AM31" i="2" s="1"/>
  <c r="AD31" i="2"/>
  <c r="AE31" i="2" s="1"/>
  <c r="R50" i="2"/>
  <c r="R44" i="2"/>
  <c r="AG31" i="2"/>
  <c r="CD59" i="2"/>
  <c r="BV59" i="2"/>
  <c r="DJ34" i="2"/>
  <c r="V57" i="2"/>
  <c r="W57" i="2" s="1"/>
  <c r="V18" i="2"/>
  <c r="W18" i="2" s="1"/>
  <c r="DJ36" i="2"/>
  <c r="V25" i="2"/>
  <c r="W25" i="2" s="1"/>
  <c r="R25" i="2"/>
  <c r="R16" i="2"/>
  <c r="AK19" i="2"/>
  <c r="AS19" i="2" s="1"/>
  <c r="V42" i="2"/>
  <c r="W42" i="2" s="1"/>
  <c r="AF42" i="2"/>
  <c r="AD15" i="2"/>
  <c r="AE15" i="2" s="1"/>
  <c r="R10" i="2"/>
  <c r="CW42" i="2"/>
  <c r="AG42" i="2"/>
  <c r="AC57" i="2"/>
  <c r="AF57" i="2" s="1"/>
  <c r="Z39" i="2"/>
  <c r="Z9" i="2"/>
  <c r="CD44" i="2"/>
  <c r="BV46" i="2"/>
  <c r="CW46" i="2"/>
  <c r="AK42" i="2"/>
  <c r="AN42" i="2" s="1"/>
  <c r="CW43" i="2"/>
  <c r="Y42" i="2"/>
  <c r="Y57" i="2"/>
  <c r="CW45" i="2"/>
  <c r="CW60" i="2"/>
  <c r="CW44" i="2"/>
  <c r="CW59" i="2"/>
  <c r="X50" i="2"/>
  <c r="R60" i="2"/>
  <c r="R63" i="2"/>
  <c r="V50" i="2"/>
  <c r="W50" i="2" s="1"/>
  <c r="X35" i="2"/>
  <c r="Y20" i="2"/>
  <c r="V20" i="2"/>
  <c r="W20" i="2" s="1"/>
  <c r="AC20" i="2"/>
  <c r="AF20" i="2" s="1"/>
  <c r="R42" i="2"/>
  <c r="AC18" i="2"/>
  <c r="AK18" i="2" s="1"/>
  <c r="X18" i="2"/>
  <c r="CD46" i="2"/>
  <c r="BV44" i="2"/>
  <c r="Z63" i="2"/>
  <c r="Y25" i="2"/>
  <c r="AC25" i="2"/>
  <c r="X42" i="2"/>
  <c r="V60" i="2"/>
  <c r="W60" i="2" s="1"/>
  <c r="BV45" i="2"/>
  <c r="R56" i="2"/>
  <c r="Y60" i="2"/>
  <c r="X60" i="2"/>
  <c r="AD39" i="2"/>
  <c r="AE39" i="2" s="1"/>
  <c r="R35" i="2"/>
  <c r="Y22" i="2"/>
  <c r="R24" i="2"/>
  <c r="Y46" i="2"/>
  <c r="R19" i="2"/>
  <c r="AD19" i="2"/>
  <c r="AE19" i="2" s="1"/>
  <c r="V22" i="2"/>
  <c r="W22" i="2" s="1"/>
  <c r="R43" i="2"/>
  <c r="AF19" i="2"/>
  <c r="AC22" i="2"/>
  <c r="AG22" i="2" s="1"/>
  <c r="CD45" i="2"/>
  <c r="CI42" i="2"/>
  <c r="CL42" i="2" s="1"/>
  <c r="CI45" i="2"/>
  <c r="CL45" i="2" s="1"/>
  <c r="AC10" i="2"/>
  <c r="AD10" i="2" s="1"/>
  <c r="AE10" i="2" s="1"/>
  <c r="V10" i="2"/>
  <c r="W10" i="2" s="1"/>
  <c r="CI59" i="2"/>
  <c r="CL59" i="2" s="1"/>
  <c r="CI46" i="2"/>
  <c r="CL46" i="2" s="1"/>
  <c r="CI43" i="2"/>
  <c r="CL43" i="2" s="1"/>
  <c r="X55" i="2"/>
  <c r="Y10" i="2"/>
  <c r="R26" i="2"/>
  <c r="CI60" i="2"/>
  <c r="CL60" i="2" s="1"/>
  <c r="AC16" i="2"/>
  <c r="AG16" i="2" s="1"/>
  <c r="CI44" i="2"/>
  <c r="CL44" i="2" s="1"/>
  <c r="R51" i="2"/>
  <c r="Z31" i="2"/>
  <c r="CQ12" i="9"/>
  <c r="CL19" i="9"/>
  <c r="CL25" i="9"/>
  <c r="K39" i="9"/>
  <c r="CQ16" i="9"/>
  <c r="K34" i="9"/>
  <c r="K27" i="9"/>
  <c r="CL20" i="9"/>
  <c r="CQ26" i="9"/>
  <c r="CQ36" i="9"/>
  <c r="CQ35" i="9"/>
  <c r="CQ38" i="9"/>
  <c r="U15" i="9"/>
  <c r="CQ18" i="9"/>
  <c r="K18" i="9"/>
  <c r="CQ17" i="9"/>
  <c r="CQ11" i="9"/>
  <c r="CQ27" i="9"/>
  <c r="CX33" i="9"/>
  <c r="CU33" i="9"/>
  <c r="CT33" i="9"/>
  <c r="CV33" i="9" s="1"/>
  <c r="CX12" i="9"/>
  <c r="CU12" i="9"/>
  <c r="CT12" i="9"/>
  <c r="CV12" i="9" s="1"/>
  <c r="CS9" i="9"/>
  <c r="CP9" i="9"/>
  <c r="CO9" i="9"/>
  <c r="CQ9" i="9" s="1"/>
  <c r="X26" i="9"/>
  <c r="Z26" i="9" s="1"/>
  <c r="CU38" i="9"/>
  <c r="CT38" i="9"/>
  <c r="CV38" i="9" s="1"/>
  <c r="CX38" i="9"/>
  <c r="T26" i="9"/>
  <c r="U26" i="9" s="1"/>
  <c r="CX31" i="9"/>
  <c r="CU31" i="9"/>
  <c r="CT31" i="9"/>
  <c r="CS28" i="9"/>
  <c r="CQ28" i="9"/>
  <c r="CP28" i="9"/>
  <c r="CO28" i="9"/>
  <c r="CX14" i="9"/>
  <c r="CU14" i="9"/>
  <c r="CT14" i="9"/>
  <c r="CV14" i="9" s="1"/>
  <c r="CS25" i="9"/>
  <c r="CP25" i="9"/>
  <c r="CO25" i="9"/>
  <c r="CQ25" i="9" s="1"/>
  <c r="CX27" i="9"/>
  <c r="CU27" i="9"/>
  <c r="CT27" i="9"/>
  <c r="CV27" i="9" s="1"/>
  <c r="CT18" i="9"/>
  <c r="CX18" i="9"/>
  <c r="CU18" i="9"/>
  <c r="K29" i="9"/>
  <c r="K15" i="9"/>
  <c r="CS34" i="9"/>
  <c r="CP34" i="9"/>
  <c r="CO34" i="9"/>
  <c r="CQ34" i="9" s="1"/>
  <c r="CU16" i="9"/>
  <c r="CT16" i="9"/>
  <c r="CV16" i="9" s="1"/>
  <c r="CX16" i="9"/>
  <c r="CX35" i="9"/>
  <c r="CV35" i="9"/>
  <c r="CU35" i="9"/>
  <c r="CT35" i="9"/>
  <c r="CX13" i="9"/>
  <c r="CU13" i="9"/>
  <c r="CT13" i="9"/>
  <c r="CV13" i="9" s="1"/>
  <c r="CU26" i="9"/>
  <c r="CV26" i="9" s="1"/>
  <c r="CT26" i="9"/>
  <c r="CX26" i="9"/>
  <c r="CS20" i="9"/>
  <c r="CO20" i="9"/>
  <c r="CP20" i="9"/>
  <c r="CQ20" i="9" s="1"/>
  <c r="CX17" i="9"/>
  <c r="CT17" i="9"/>
  <c r="CU17" i="9"/>
  <c r="U37" i="9"/>
  <c r="CO8" i="9"/>
  <c r="CQ8" i="9" s="1"/>
  <c r="CP8" i="9"/>
  <c r="CU30" i="9"/>
  <c r="CT30" i="9"/>
  <c r="CV30" i="9" s="1"/>
  <c r="CX30" i="9"/>
  <c r="CU36" i="9"/>
  <c r="CT36" i="9"/>
  <c r="CV36" i="9" s="1"/>
  <c r="CX36" i="9"/>
  <c r="CQ41" i="9"/>
  <c r="CP41" i="9"/>
  <c r="CO41" i="9"/>
  <c r="CS41" i="9"/>
  <c r="CX29" i="9"/>
  <c r="CU29" i="9"/>
  <c r="CT29" i="9"/>
  <c r="CV29" i="9" s="1"/>
  <c r="CT15" i="9"/>
  <c r="CV15" i="9" s="1"/>
  <c r="CX15" i="9"/>
  <c r="CU15" i="9"/>
  <c r="CP19" i="9"/>
  <c r="CO19" i="9"/>
  <c r="CS19" i="9"/>
  <c r="CQ19" i="9"/>
  <c r="CX11" i="9"/>
  <c r="CT11" i="9"/>
  <c r="CU11" i="9"/>
  <c r="CS10" i="9"/>
  <c r="CP10" i="9"/>
  <c r="CO10" i="9"/>
  <c r="CQ10" i="9" s="1"/>
  <c r="CU32" i="9"/>
  <c r="CT32" i="9"/>
  <c r="CV32" i="9" s="1"/>
  <c r="CX32" i="9"/>
  <c r="CU42" i="9"/>
  <c r="CT42" i="9"/>
  <c r="CV42" i="9" s="1"/>
  <c r="CX42" i="9"/>
  <c r="CV33" i="14"/>
  <c r="CU14" i="14"/>
  <c r="CT14" i="14"/>
  <c r="CV14" i="14" s="1"/>
  <c r="CU28" i="14"/>
  <c r="CT28" i="14"/>
  <c r="CV28" i="14" s="1"/>
  <c r="CU20" i="14"/>
  <c r="CT20" i="14"/>
  <c r="CU30" i="14"/>
  <c r="CT30" i="14"/>
  <c r="CU15" i="14"/>
  <c r="CT15" i="14"/>
  <c r="CV15" i="14" s="1"/>
  <c r="CU10" i="14"/>
  <c r="CT10" i="14"/>
  <c r="CV10" i="14" s="1"/>
  <c r="CU34" i="14"/>
  <c r="CT34" i="14"/>
  <c r="CV34" i="14" s="1"/>
  <c r="CU17" i="14"/>
  <c r="CT17" i="14"/>
  <c r="CQ36" i="14"/>
  <c r="CU41" i="14"/>
  <c r="CT41" i="14"/>
  <c r="CV41" i="14" s="1"/>
  <c r="CU38" i="14"/>
  <c r="CT38" i="14"/>
  <c r="CU42" i="14"/>
  <c r="CV42" i="14" s="1"/>
  <c r="CT42" i="14"/>
  <c r="CU25" i="14"/>
  <c r="CT25" i="14"/>
  <c r="CV25" i="14" s="1"/>
  <c r="CU18" i="14"/>
  <c r="CT18" i="14"/>
  <c r="CV18" i="14" s="1"/>
  <c r="CU13" i="14"/>
  <c r="CT13" i="14"/>
  <c r="CU32" i="14"/>
  <c r="CT32" i="14"/>
  <c r="CU11" i="14"/>
  <c r="CV11" i="14" s="1"/>
  <c r="CT11" i="14"/>
  <c r="CU26" i="14"/>
  <c r="CT26" i="14"/>
  <c r="CV26" i="14" s="1"/>
  <c r="CU19" i="14"/>
  <c r="CT19" i="14"/>
  <c r="CV19" i="14" s="1"/>
  <c r="CU9" i="14"/>
  <c r="CT9" i="14"/>
  <c r="CU29" i="14"/>
  <c r="CT29" i="14"/>
  <c r="CV29" i="14" s="1"/>
  <c r="CU12" i="14"/>
  <c r="CT12" i="14"/>
  <c r="CV12" i="14" s="1"/>
  <c r="CQ27" i="14"/>
  <c r="CP14" i="14"/>
  <c r="CO14" i="14"/>
  <c r="CQ14" i="14" s="1"/>
  <c r="CO28" i="14"/>
  <c r="CP28" i="14"/>
  <c r="CP15" i="14"/>
  <c r="CO15" i="14"/>
  <c r="CP10" i="14"/>
  <c r="CO10" i="14"/>
  <c r="CO34" i="14"/>
  <c r="CP34" i="14"/>
  <c r="CP17" i="14"/>
  <c r="CO17" i="14"/>
  <c r="CQ17" i="14" s="1"/>
  <c r="CO38" i="14"/>
  <c r="CP38" i="14"/>
  <c r="CP42" i="14"/>
  <c r="CO42" i="14"/>
  <c r="CP25" i="14"/>
  <c r="CO25" i="14"/>
  <c r="CQ25" i="14" s="1"/>
  <c r="CP19" i="14"/>
  <c r="CO19" i="14"/>
  <c r="CQ19" i="14" s="1"/>
  <c r="CP30" i="14"/>
  <c r="CO30" i="14"/>
  <c r="CP18" i="14"/>
  <c r="CO18" i="14"/>
  <c r="CP13" i="14"/>
  <c r="CO13" i="14"/>
  <c r="CQ13" i="14" s="1"/>
  <c r="CO32" i="14"/>
  <c r="CQ32" i="14" s="1"/>
  <c r="CP32" i="14"/>
  <c r="CP11" i="14"/>
  <c r="CO11" i="14"/>
  <c r="CQ11" i="14" s="1"/>
  <c r="CP26" i="14"/>
  <c r="CO26" i="14"/>
  <c r="CP9" i="14"/>
  <c r="CO9" i="14"/>
  <c r="CP29" i="14"/>
  <c r="CO29" i="14"/>
  <c r="CO12" i="14"/>
  <c r="CP12" i="14"/>
  <c r="CP41" i="14"/>
  <c r="CO41" i="14"/>
  <c r="CO20" i="14"/>
  <c r="CP20" i="14"/>
  <c r="R22" i="14"/>
  <c r="N33" i="14"/>
  <c r="P33" i="14" s="1"/>
  <c r="P42" i="14"/>
  <c r="R33" i="14"/>
  <c r="T33" i="14" s="1"/>
  <c r="K23" i="14"/>
  <c r="CL16" i="14"/>
  <c r="CL31" i="14"/>
  <c r="K42" i="14"/>
  <c r="CB16" i="14"/>
  <c r="BW20" i="14"/>
  <c r="P20" i="14"/>
  <c r="BW19" i="14"/>
  <c r="BW26" i="14"/>
  <c r="CG8" i="14"/>
  <c r="P10" i="14"/>
  <c r="BW17" i="14"/>
  <c r="T30" i="14"/>
  <c r="R28" i="14"/>
  <c r="X28" i="14" s="1"/>
  <c r="K15" i="14"/>
  <c r="CB32" i="14"/>
  <c r="BW25" i="14"/>
  <c r="CL36" i="14"/>
  <c r="BW41" i="14"/>
  <c r="N16" i="14"/>
  <c r="P16" i="14" s="1"/>
  <c r="CL27" i="14"/>
  <c r="CL33" i="14"/>
  <c r="CL35" i="14"/>
  <c r="O19" i="14"/>
  <c r="P19" i="14" s="1"/>
  <c r="CK15" i="14"/>
  <c r="CJ15" i="14"/>
  <c r="CK10" i="14"/>
  <c r="CJ10" i="14"/>
  <c r="CK28" i="14"/>
  <c r="CJ28" i="14"/>
  <c r="CK32" i="14"/>
  <c r="CJ32" i="14"/>
  <c r="R19" i="14"/>
  <c r="X19" i="14" s="1"/>
  <c r="CK18" i="14"/>
  <c r="CJ18" i="14"/>
  <c r="CK38" i="14"/>
  <c r="CJ38" i="14"/>
  <c r="CK42" i="14"/>
  <c r="CJ42" i="14"/>
  <c r="CK25" i="14"/>
  <c r="CJ25" i="14"/>
  <c r="CK34" i="14"/>
  <c r="CJ34" i="14"/>
  <c r="CK17" i="14"/>
  <c r="CJ17" i="14"/>
  <c r="CB36" i="14"/>
  <c r="CK30" i="14"/>
  <c r="CJ30" i="14"/>
  <c r="K10" i="14"/>
  <c r="CK11" i="14"/>
  <c r="CJ11" i="14"/>
  <c r="BW28" i="14"/>
  <c r="CK26" i="14"/>
  <c r="CJ26" i="14"/>
  <c r="CK13" i="14"/>
  <c r="CJ13" i="14"/>
  <c r="P23" i="14"/>
  <c r="CK41" i="14"/>
  <c r="CJ41" i="14"/>
  <c r="CK9" i="14"/>
  <c r="CJ9" i="14"/>
  <c r="CK29" i="14"/>
  <c r="CJ29" i="14"/>
  <c r="CK19" i="14"/>
  <c r="CJ19" i="14"/>
  <c r="CB33" i="14"/>
  <c r="CK14" i="14"/>
  <c r="CJ14" i="14"/>
  <c r="CB31" i="14"/>
  <c r="CK20" i="14"/>
  <c r="CJ20" i="14"/>
  <c r="CB35" i="14"/>
  <c r="CK12" i="14"/>
  <c r="CJ12" i="14"/>
  <c r="O25" i="14"/>
  <c r="BZ42" i="14"/>
  <c r="CA42" i="14"/>
  <c r="CA25" i="14"/>
  <c r="BZ25" i="14"/>
  <c r="BZ14" i="14"/>
  <c r="CA14" i="14"/>
  <c r="BZ34" i="14"/>
  <c r="CA34" i="14"/>
  <c r="BZ17" i="14"/>
  <c r="CA17" i="14"/>
  <c r="BZ28" i="14"/>
  <c r="CA28" i="14"/>
  <c r="K35" i="14"/>
  <c r="P21" i="14"/>
  <c r="CF33" i="14"/>
  <c r="CE33" i="14"/>
  <c r="CA9" i="14"/>
  <c r="BZ9" i="14"/>
  <c r="BZ26" i="14"/>
  <c r="CA26" i="14"/>
  <c r="BZ15" i="14"/>
  <c r="CA15" i="14"/>
  <c r="BZ29" i="14"/>
  <c r="CA29" i="14"/>
  <c r="CA13" i="14"/>
  <c r="BZ13" i="14"/>
  <c r="CF36" i="14"/>
  <c r="CE36" i="14"/>
  <c r="CF16" i="14"/>
  <c r="CE16" i="14"/>
  <c r="BZ20" i="14"/>
  <c r="CA20" i="14"/>
  <c r="BW13" i="14"/>
  <c r="CA38" i="14"/>
  <c r="BZ38" i="14"/>
  <c r="X42" i="14"/>
  <c r="AD42" i="14" s="1"/>
  <c r="S42" i="14"/>
  <c r="U42" i="14" s="1"/>
  <c r="BW11" i="14"/>
  <c r="BZ19" i="14"/>
  <c r="CA19" i="14"/>
  <c r="BZ18" i="14"/>
  <c r="CA18" i="14"/>
  <c r="CF31" i="14"/>
  <c r="CE31" i="14"/>
  <c r="BZ30" i="14"/>
  <c r="CA30" i="14"/>
  <c r="BZ12" i="14"/>
  <c r="CA12" i="14"/>
  <c r="BZ41" i="14"/>
  <c r="CA41" i="14"/>
  <c r="BZ10" i="14"/>
  <c r="CA10" i="14"/>
  <c r="CA11" i="14"/>
  <c r="BZ11" i="14"/>
  <c r="CF32" i="14"/>
  <c r="CE32" i="14"/>
  <c r="BW34" i="14"/>
  <c r="CF35" i="14"/>
  <c r="CE35" i="14"/>
  <c r="CF27" i="14"/>
  <c r="CE27" i="14"/>
  <c r="BW30" i="14"/>
  <c r="BW12" i="14"/>
  <c r="BW15" i="14"/>
  <c r="N34" i="14"/>
  <c r="O34" i="14"/>
  <c r="O11" i="14"/>
  <c r="R11" i="14"/>
  <c r="N11" i="14"/>
  <c r="K20" i="14"/>
  <c r="U29" i="14"/>
  <c r="K8" i="14"/>
  <c r="O28" i="14"/>
  <c r="P28" i="14" s="1"/>
  <c r="P37" i="14"/>
  <c r="R32" i="14"/>
  <c r="O32" i="14"/>
  <c r="N32" i="14"/>
  <c r="K12" i="14"/>
  <c r="R31" i="14"/>
  <c r="O31" i="14"/>
  <c r="N31" i="14"/>
  <c r="U30" i="14"/>
  <c r="K39" i="14"/>
  <c r="X30" i="14"/>
  <c r="Y30" i="14" s="1"/>
  <c r="P15" i="14"/>
  <c r="K14" i="14"/>
  <c r="N26" i="14"/>
  <c r="O26" i="14"/>
  <c r="R26" i="14"/>
  <c r="N30" i="14"/>
  <c r="O30" i="14"/>
  <c r="P38" i="14"/>
  <c r="BC28" i="10"/>
  <c r="K36" i="9"/>
  <c r="K25" i="9"/>
  <c r="P10" i="9"/>
  <c r="K13" i="9"/>
  <c r="P28" i="9"/>
  <c r="P18" i="9"/>
  <c r="Y27" i="9"/>
  <c r="AA27" i="9" s="1"/>
  <c r="AD27" i="9"/>
  <c r="AJ27" i="9" s="1"/>
  <c r="Z18" i="9"/>
  <c r="AD18" i="9"/>
  <c r="Y18" i="9"/>
  <c r="K10" i="9"/>
  <c r="K17" i="9"/>
  <c r="K26" i="9"/>
  <c r="K21" i="9"/>
  <c r="P37" i="9"/>
  <c r="Y39" i="9"/>
  <c r="X41" i="9"/>
  <c r="AD41" i="9" s="1"/>
  <c r="Z39" i="9"/>
  <c r="S14" i="9"/>
  <c r="U14" i="9" s="1"/>
  <c r="AD39" i="9"/>
  <c r="AJ39" i="9" s="1"/>
  <c r="X25" i="9"/>
  <c r="Y25" i="9" s="1"/>
  <c r="X14" i="9"/>
  <c r="T41" i="9"/>
  <c r="U41" i="9" s="1"/>
  <c r="T25" i="9"/>
  <c r="U25" i="9" s="1"/>
  <c r="U29" i="9"/>
  <c r="K11" i="9"/>
  <c r="K33" i="9"/>
  <c r="U39" i="9"/>
  <c r="P29" i="9"/>
  <c r="U23" i="9"/>
  <c r="K8" i="9"/>
  <c r="K38" i="9"/>
  <c r="P14" i="9"/>
  <c r="P21" i="9"/>
  <c r="U12" i="9"/>
  <c r="AJ37" i="9"/>
  <c r="AU37" i="9" s="1"/>
  <c r="P35" i="9"/>
  <c r="U34" i="9"/>
  <c r="AE29" i="9"/>
  <c r="AG29" i="9" s="1"/>
  <c r="AJ29" i="9"/>
  <c r="P33" i="9"/>
  <c r="AG37" i="9"/>
  <c r="P41" i="9"/>
  <c r="P40" i="9"/>
  <c r="P24" i="9"/>
  <c r="P15" i="9"/>
  <c r="K31" i="9"/>
  <c r="K30" i="9"/>
  <c r="S28" i="9"/>
  <c r="X28" i="9"/>
  <c r="T28" i="9"/>
  <c r="X40" i="9"/>
  <c r="T40" i="9"/>
  <c r="S40" i="9"/>
  <c r="S20" i="9"/>
  <c r="T20" i="9"/>
  <c r="X20" i="9"/>
  <c r="R31" i="2"/>
  <c r="W55" i="2"/>
  <c r="X53" i="2"/>
  <c r="CD60" i="2"/>
  <c r="R9" i="2"/>
  <c r="Z15" i="2"/>
  <c r="AC55" i="2"/>
  <c r="AK55" i="2" s="1"/>
  <c r="Y55" i="2"/>
  <c r="V43" i="2"/>
  <c r="W43" i="2" s="1"/>
  <c r="X43" i="2"/>
  <c r="Y43" i="2"/>
  <c r="AC43" i="2"/>
  <c r="AC45" i="2"/>
  <c r="AK45" i="2" s="1"/>
  <c r="AL36" i="2"/>
  <c r="AM36" i="2" s="1"/>
  <c r="R22" i="2"/>
  <c r="V8" i="2"/>
  <c r="W8" i="2" s="1"/>
  <c r="AD63" i="2"/>
  <c r="AE63" i="2" s="1"/>
  <c r="X30" i="2"/>
  <c r="AC8" i="2"/>
  <c r="AF8" i="2" s="1"/>
  <c r="AG63" i="2"/>
  <c r="AF63" i="2"/>
  <c r="R47" i="2"/>
  <c r="V35" i="2"/>
  <c r="W35" i="2" s="1"/>
  <c r="R36" i="2"/>
  <c r="R55" i="2"/>
  <c r="R54" i="2"/>
  <c r="X8" i="2"/>
  <c r="R27" i="2"/>
  <c r="Y48" i="2"/>
  <c r="AN63" i="2"/>
  <c r="X48" i="2"/>
  <c r="Z36" i="2"/>
  <c r="AC48" i="2"/>
  <c r="AD48" i="2" s="1"/>
  <c r="AE48" i="2" s="1"/>
  <c r="R30" i="2"/>
  <c r="V46" i="2"/>
  <c r="W46" i="2" s="1"/>
  <c r="AF36" i="2"/>
  <c r="R53" i="2"/>
  <c r="R29" i="2"/>
  <c r="X24" i="2"/>
  <c r="AC24" i="2"/>
  <c r="Y24" i="2"/>
  <c r="AC46" i="2"/>
  <c r="AD46" i="2" s="1"/>
  <c r="AE46" i="2" s="1"/>
  <c r="R28" i="2"/>
  <c r="BV42" i="2"/>
  <c r="AS36" i="2"/>
  <c r="BA36" i="2" s="1"/>
  <c r="BI36" i="2" s="1"/>
  <c r="R23" i="2"/>
  <c r="AG36" i="2"/>
  <c r="R8" i="2"/>
  <c r="AN36" i="2"/>
  <c r="R17" i="2"/>
  <c r="AD36" i="2"/>
  <c r="AE36" i="2" s="1"/>
  <c r="R46" i="2"/>
  <c r="W30" i="2"/>
  <c r="X45" i="2"/>
  <c r="R14" i="2"/>
  <c r="R40" i="2"/>
  <c r="Y45" i="2"/>
  <c r="R52" i="2"/>
  <c r="R21" i="2"/>
  <c r="BV60" i="2"/>
  <c r="AC30" i="2"/>
  <c r="AK30" i="2" s="1"/>
  <c r="R62" i="2"/>
  <c r="R37" i="2"/>
  <c r="Z5" i="2"/>
  <c r="AD9" i="2"/>
  <c r="AE9" i="2" s="1"/>
  <c r="AC35" i="2"/>
  <c r="AD35" i="2" s="1"/>
  <c r="AK9" i="2"/>
  <c r="AL9" i="2" s="1"/>
  <c r="AM9" i="2" s="1"/>
  <c r="R18" i="2"/>
  <c r="Y30" i="2"/>
  <c r="R34" i="2"/>
  <c r="CD43" i="2"/>
  <c r="R39" i="2"/>
  <c r="Y29" i="2"/>
  <c r="V29" i="2"/>
  <c r="W29" i="2" s="1"/>
  <c r="AC29" i="2"/>
  <c r="X29" i="2"/>
  <c r="AK15" i="2"/>
  <c r="AG15" i="2"/>
  <c r="Y53" i="2"/>
  <c r="BV43" i="2"/>
  <c r="Z51" i="2"/>
  <c r="R49" i="2"/>
  <c r="Y40" i="2"/>
  <c r="X40" i="2"/>
  <c r="AC40" i="2"/>
  <c r="AG51" i="2"/>
  <c r="AO63" i="2"/>
  <c r="AK39" i="2"/>
  <c r="AN39" i="2" s="1"/>
  <c r="Y16" i="2"/>
  <c r="V16" i="2"/>
  <c r="W16" i="2" s="1"/>
  <c r="R38" i="2"/>
  <c r="R13" i="2"/>
  <c r="AC26" i="2"/>
  <c r="X26" i="2"/>
  <c r="V26" i="2"/>
  <c r="W26" i="2" s="1"/>
  <c r="X6" i="2"/>
  <c r="V6" i="2"/>
  <c r="W6" i="2" s="1"/>
  <c r="AC38" i="2"/>
  <c r="Y38" i="2"/>
  <c r="X38" i="2"/>
  <c r="V38" i="2"/>
  <c r="W38" i="2" s="1"/>
  <c r="BV41" i="2"/>
  <c r="AF51" i="2"/>
  <c r="AF39" i="2"/>
  <c r="R48" i="2"/>
  <c r="AC21" i="2"/>
  <c r="Y21" i="2"/>
  <c r="X21" i="2"/>
  <c r="V21" i="2"/>
  <c r="W21" i="2" s="1"/>
  <c r="Y26" i="2"/>
  <c r="R58" i="2"/>
  <c r="AC13" i="2"/>
  <c r="X13" i="2"/>
  <c r="Z44" i="2"/>
  <c r="AK51" i="2"/>
  <c r="AS51" i="2" s="1"/>
  <c r="V40" i="2"/>
  <c r="W40" i="2" s="1"/>
  <c r="BV63" i="2"/>
  <c r="Y6" i="2"/>
  <c r="R20" i="2"/>
  <c r="V13" i="2"/>
  <c r="W13" i="2" s="1"/>
  <c r="AF9" i="2"/>
  <c r="AC23" i="2"/>
  <c r="Y23" i="2"/>
  <c r="V27" i="2"/>
  <c r="W27" i="2" s="1"/>
  <c r="AC27" i="2"/>
  <c r="R61" i="2"/>
  <c r="Z11" i="2"/>
  <c r="R12" i="2"/>
  <c r="V53" i="2"/>
  <c r="W53" i="2" s="1"/>
  <c r="AL63" i="2"/>
  <c r="AM63" i="2" s="1"/>
  <c r="BV62" i="2"/>
  <c r="R59" i="2"/>
  <c r="V23" i="2"/>
  <c r="W23" i="2" s="1"/>
  <c r="BV61" i="2"/>
  <c r="R33" i="2"/>
  <c r="CG41" i="2"/>
  <c r="BZ41" i="2"/>
  <c r="CA41" i="2" s="1"/>
  <c r="CC41" i="2"/>
  <c r="CB41" i="2"/>
  <c r="AC33" i="2"/>
  <c r="Y33" i="2"/>
  <c r="X33" i="2"/>
  <c r="CG62" i="2"/>
  <c r="CC62" i="2"/>
  <c r="BZ62" i="2"/>
  <c r="CA62" i="2" s="1"/>
  <c r="CB62" i="2"/>
  <c r="R11" i="2"/>
  <c r="R6" i="2"/>
  <c r="R15" i="2"/>
  <c r="CD42" i="2"/>
  <c r="AK6" i="2"/>
  <c r="AF6" i="2"/>
  <c r="AG6" i="2"/>
  <c r="AD6" i="2"/>
  <c r="AE6" i="2" s="1"/>
  <c r="Y58" i="2"/>
  <c r="V58" i="2"/>
  <c r="W58" i="2" s="1"/>
  <c r="X58" i="2"/>
  <c r="AC58" i="2"/>
  <c r="Y52" i="2"/>
  <c r="V52" i="2"/>
  <c r="W52" i="2" s="1"/>
  <c r="AC52" i="2"/>
  <c r="X52" i="2"/>
  <c r="Y17" i="2"/>
  <c r="V17" i="2"/>
  <c r="W17" i="2" s="1"/>
  <c r="AC17" i="2"/>
  <c r="X17" i="2"/>
  <c r="V28" i="2"/>
  <c r="W28" i="2" s="1"/>
  <c r="X28" i="2"/>
  <c r="Y28" i="2"/>
  <c r="AC28" i="2"/>
  <c r="CG61" i="2"/>
  <c r="BZ61" i="2"/>
  <c r="CA61" i="2" s="1"/>
  <c r="CC61" i="2"/>
  <c r="CB61" i="2"/>
  <c r="R32" i="2"/>
  <c r="X27" i="2"/>
  <c r="Y59" i="2"/>
  <c r="X59" i="2"/>
  <c r="V59" i="2"/>
  <c r="W59" i="2" s="1"/>
  <c r="AC59" i="2"/>
  <c r="Q34" i="10"/>
  <c r="R34" i="10" s="1"/>
  <c r="R11" i="10"/>
  <c r="Q38" i="10"/>
  <c r="P38" i="10"/>
  <c r="R20" i="10"/>
  <c r="BC29" i="10"/>
  <c r="P8" i="10"/>
  <c r="R8" i="10" s="1"/>
  <c r="Q8" i="10"/>
  <c r="BC38" i="10"/>
  <c r="R23" i="10"/>
  <c r="M10" i="10"/>
  <c r="P39" i="14"/>
  <c r="N36" i="14"/>
  <c r="P36" i="14" s="1"/>
  <c r="R36" i="14"/>
  <c r="X15" i="14"/>
  <c r="S15" i="14"/>
  <c r="T20" i="14"/>
  <c r="S20" i="14"/>
  <c r="X20" i="14"/>
  <c r="P29" i="14"/>
  <c r="S16" i="14"/>
  <c r="X16" i="14"/>
  <c r="T16" i="14"/>
  <c r="T15" i="14"/>
  <c r="S33" i="14"/>
  <c r="U33" i="14" s="1"/>
  <c r="X38" i="14"/>
  <c r="S38" i="14"/>
  <c r="T38" i="14"/>
  <c r="O9" i="14"/>
  <c r="N9" i="14"/>
  <c r="R9" i="14"/>
  <c r="CS44" i="2"/>
  <c r="CR44" i="2"/>
  <c r="CP44" i="2"/>
  <c r="CQ44" i="2" s="1"/>
  <c r="AK34" i="2"/>
  <c r="AG34" i="2"/>
  <c r="AF34" i="2"/>
  <c r="AD34" i="2"/>
  <c r="AE34" i="2" s="1"/>
  <c r="AE39" i="9"/>
  <c r="Y49" i="2"/>
  <c r="V49" i="2"/>
  <c r="W49" i="2" s="1"/>
  <c r="AC49" i="2"/>
  <c r="X49" i="2"/>
  <c r="CS60" i="2"/>
  <c r="CR60" i="2"/>
  <c r="CP60" i="2"/>
  <c r="CQ60" i="2" s="1"/>
  <c r="AA37" i="9"/>
  <c r="X62" i="2"/>
  <c r="Y62" i="2"/>
  <c r="V62" i="2"/>
  <c r="W62" i="2" s="1"/>
  <c r="AC62" i="2"/>
  <c r="Y37" i="2"/>
  <c r="X37" i="2"/>
  <c r="V37" i="2"/>
  <c r="W37" i="2" s="1"/>
  <c r="AC37" i="2"/>
  <c r="R42" i="9"/>
  <c r="O42" i="9"/>
  <c r="N42" i="9"/>
  <c r="P38" i="9"/>
  <c r="P32" i="10"/>
  <c r="Q32" i="10"/>
  <c r="R39" i="10"/>
  <c r="P37" i="10"/>
  <c r="Q37" i="10"/>
  <c r="AG5" i="2"/>
  <c r="AF5" i="2"/>
  <c r="AD5" i="2"/>
  <c r="AE5" i="2" s="1"/>
  <c r="AK5" i="2"/>
  <c r="G15" i="1"/>
  <c r="R7" i="2"/>
  <c r="AG61" i="2"/>
  <c r="AD61" i="2"/>
  <c r="AE61" i="2" s="1"/>
  <c r="AK61" i="2"/>
  <c r="AF61" i="2"/>
  <c r="Y34" i="9"/>
  <c r="AD34" i="9"/>
  <c r="Z34" i="9"/>
  <c r="CP43" i="2"/>
  <c r="CQ43" i="2" s="1"/>
  <c r="CR43" i="2"/>
  <c r="CS43" i="2"/>
  <c r="X34" i="14"/>
  <c r="T34" i="14"/>
  <c r="S34" i="14"/>
  <c r="O35" i="14"/>
  <c r="R35" i="14"/>
  <c r="N35" i="14"/>
  <c r="Q27" i="10"/>
  <c r="R27" i="10" s="1"/>
  <c r="P27" i="10"/>
  <c r="Z14" i="9"/>
  <c r="AD14" i="9"/>
  <c r="Y14" i="9"/>
  <c r="R13" i="14"/>
  <c r="O13" i="14"/>
  <c r="N13" i="14"/>
  <c r="S25" i="14"/>
  <c r="T25" i="14"/>
  <c r="X25" i="14"/>
  <c r="Y14" i="2"/>
  <c r="V14" i="2"/>
  <c r="W14" i="2" s="1"/>
  <c r="AC14" i="2"/>
  <c r="X14" i="2"/>
  <c r="AD32" i="9"/>
  <c r="Y32" i="9"/>
  <c r="Z32" i="9"/>
  <c r="R45" i="2"/>
  <c r="Y31" i="9"/>
  <c r="AD31" i="9"/>
  <c r="Z31" i="9"/>
  <c r="X35" i="9"/>
  <c r="T35" i="9"/>
  <c r="S35" i="9"/>
  <c r="R41" i="2"/>
  <c r="Y12" i="9"/>
  <c r="AD12" i="9"/>
  <c r="Z12" i="9"/>
  <c r="X38" i="9"/>
  <c r="T38" i="9"/>
  <c r="S38" i="9"/>
  <c r="V12" i="2"/>
  <c r="W12" i="2" s="1"/>
  <c r="X12" i="2"/>
  <c r="AC12" i="2"/>
  <c r="Y12" i="2"/>
  <c r="S21" i="9"/>
  <c r="T21" i="9"/>
  <c r="X21" i="9"/>
  <c r="AV63" i="2"/>
  <c r="AT63" i="2"/>
  <c r="AU63" i="2" s="1"/>
  <c r="AW63" i="2"/>
  <c r="BA63" i="2"/>
  <c r="E25" i="13"/>
  <c r="J11" i="13"/>
  <c r="J25" i="13" s="1"/>
  <c r="R17" i="14"/>
  <c r="O17" i="14"/>
  <c r="N17" i="14"/>
  <c r="O14" i="14"/>
  <c r="R14" i="14"/>
  <c r="N14" i="14"/>
  <c r="Y23" i="14"/>
  <c r="Z23" i="14"/>
  <c r="AD23" i="14"/>
  <c r="Q36" i="10"/>
  <c r="P36" i="10"/>
  <c r="R36" i="10" s="1"/>
  <c r="R5" i="2"/>
  <c r="T22" i="9"/>
  <c r="S22" i="9"/>
  <c r="X22" i="9"/>
  <c r="X56" i="2"/>
  <c r="AC56" i="2"/>
  <c r="V56" i="2"/>
  <c r="W56" i="2" s="1"/>
  <c r="Y56" i="2"/>
  <c r="Y26" i="9"/>
  <c r="AD26" i="9"/>
  <c r="K16" i="9"/>
  <c r="AC41" i="2"/>
  <c r="X41" i="2"/>
  <c r="V41" i="2"/>
  <c r="W41" i="2" s="1"/>
  <c r="Y41" i="2"/>
  <c r="V32" i="2"/>
  <c r="W32" i="2" s="1"/>
  <c r="X32" i="2"/>
  <c r="AC32" i="2"/>
  <c r="Y32" i="2"/>
  <c r="Y54" i="2"/>
  <c r="X54" i="2"/>
  <c r="V54" i="2"/>
  <c r="W54" i="2" s="1"/>
  <c r="AC54" i="2"/>
  <c r="X10" i="14"/>
  <c r="S10" i="14"/>
  <c r="T10" i="14"/>
  <c r="AF53" i="2"/>
  <c r="AD53" i="2"/>
  <c r="AE53" i="2" s="1"/>
  <c r="AK53" i="2"/>
  <c r="AG53" i="2"/>
  <c r="Y47" i="2"/>
  <c r="V47" i="2"/>
  <c r="W47" i="2" s="1"/>
  <c r="X47" i="2"/>
  <c r="AC47" i="2"/>
  <c r="AK11" i="2"/>
  <c r="AF11" i="2"/>
  <c r="AG11" i="2"/>
  <c r="AD11" i="2"/>
  <c r="AE11" i="2" s="1"/>
  <c r="AC7" i="2"/>
  <c r="X7" i="2"/>
  <c r="V7" i="2"/>
  <c r="W7" i="2" s="1"/>
  <c r="Y7" i="2"/>
  <c r="AF50" i="2"/>
  <c r="AG50" i="2"/>
  <c r="AD50" i="2"/>
  <c r="AE50" i="2" s="1"/>
  <c r="AK50" i="2"/>
  <c r="N17" i="9"/>
  <c r="O17" i="9"/>
  <c r="R17" i="9"/>
  <c r="CG63" i="2"/>
  <c r="CB63" i="2"/>
  <c r="BZ63" i="2"/>
  <c r="CA63" i="2" s="1"/>
  <c r="CC63" i="2"/>
  <c r="N41" i="14"/>
  <c r="R41" i="14"/>
  <c r="O41" i="14"/>
  <c r="O12" i="14"/>
  <c r="N12" i="14"/>
  <c r="R12" i="14"/>
  <c r="S11" i="9"/>
  <c r="X11" i="9"/>
  <c r="T11" i="9"/>
  <c r="P15" i="10"/>
  <c r="R15" i="10" s="1"/>
  <c r="Q15" i="10"/>
  <c r="N30" i="9"/>
  <c r="O30" i="9"/>
  <c r="R30" i="9"/>
  <c r="X39" i="14"/>
  <c r="S39" i="14"/>
  <c r="T39" i="14"/>
  <c r="P28" i="10"/>
  <c r="R28" i="10" s="1"/>
  <c r="Q28" i="10"/>
  <c r="BC7" i="10"/>
  <c r="N24" i="14"/>
  <c r="R24" i="14"/>
  <c r="O24" i="14"/>
  <c r="P25" i="14"/>
  <c r="T19" i="14"/>
  <c r="S19" i="14"/>
  <c r="T8" i="14"/>
  <c r="S8" i="14"/>
  <c r="X8" i="14"/>
  <c r="R25" i="10"/>
  <c r="T10" i="9"/>
  <c r="S10" i="9"/>
  <c r="X10" i="9"/>
  <c r="Z34" i="2"/>
  <c r="P34" i="9"/>
  <c r="P10" i="10"/>
  <c r="R10" i="10" s="1"/>
  <c r="Q10" i="10"/>
  <c r="T24" i="9"/>
  <c r="X24" i="9"/>
  <c r="S24" i="9"/>
  <c r="X36" i="9"/>
  <c r="T36" i="9"/>
  <c r="S36" i="9"/>
  <c r="X33" i="9"/>
  <c r="T33" i="9"/>
  <c r="S33" i="9"/>
  <c r="R8" i="9"/>
  <c r="O8" i="9"/>
  <c r="N8" i="9"/>
  <c r="P9" i="10"/>
  <c r="Q9" i="10"/>
  <c r="T37" i="14"/>
  <c r="S37" i="14"/>
  <c r="X37" i="14"/>
  <c r="AF27" i="9"/>
  <c r="AE27" i="9"/>
  <c r="AD15" i="9"/>
  <c r="Z15" i="9"/>
  <c r="Y15" i="9"/>
  <c r="S9" i="9"/>
  <c r="T9" i="9"/>
  <c r="X9" i="9"/>
  <c r="CP42" i="2"/>
  <c r="CQ42" i="2" s="1"/>
  <c r="CR42" i="2"/>
  <c r="CS42" i="2"/>
  <c r="T19" i="9"/>
  <c r="X19" i="9"/>
  <c r="S19" i="9"/>
  <c r="AG60" i="2"/>
  <c r="AF60" i="2"/>
  <c r="AD60" i="2"/>
  <c r="AE60" i="2" s="1"/>
  <c r="AK60" i="2"/>
  <c r="CR59" i="2"/>
  <c r="CP59" i="2"/>
  <c r="CQ59" i="2" s="1"/>
  <c r="CS59" i="2"/>
  <c r="O40" i="14"/>
  <c r="N40" i="14"/>
  <c r="R40" i="14"/>
  <c r="AF44" i="2"/>
  <c r="AK44" i="2"/>
  <c r="AD44" i="2"/>
  <c r="AE44" i="2" s="1"/>
  <c r="AG44" i="2"/>
  <c r="P21" i="10"/>
  <c r="Q21" i="10"/>
  <c r="R18" i="14"/>
  <c r="O18" i="14"/>
  <c r="N18" i="14"/>
  <c r="T21" i="14"/>
  <c r="S21" i="14"/>
  <c r="X21" i="14"/>
  <c r="R16" i="9"/>
  <c r="N16" i="9"/>
  <c r="O16" i="9"/>
  <c r="R13" i="9"/>
  <c r="N13" i="9"/>
  <c r="O13" i="9"/>
  <c r="CS45" i="2"/>
  <c r="CP45" i="2"/>
  <c r="CQ45" i="2" s="1"/>
  <c r="CR45" i="2"/>
  <c r="CP46" i="2"/>
  <c r="CQ46" i="2" s="1"/>
  <c r="CR46" i="2"/>
  <c r="CS46" i="2"/>
  <c r="T27" i="14"/>
  <c r="X27" i="14"/>
  <c r="S27" i="14"/>
  <c r="AE29" i="14"/>
  <c r="AF29" i="14"/>
  <c r="AJ29" i="14"/>
  <c r="P8" i="14"/>
  <c r="P39" i="9"/>
  <c r="Y23" i="9"/>
  <c r="AD23" i="9"/>
  <c r="Z23" i="9"/>
  <c r="B15" i="1"/>
  <c r="B17" i="1" s="1"/>
  <c r="B18" i="1" s="1"/>
  <c r="BC33" i="10"/>
  <c r="BC25" i="10"/>
  <c r="EX34" i="2" l="1"/>
  <c r="EP36" i="2"/>
  <c r="EW39" i="2"/>
  <c r="EV39" i="2"/>
  <c r="ET39" i="2"/>
  <c r="EU39" i="2" s="1"/>
  <c r="ET38" i="2"/>
  <c r="EU38" i="2" s="1"/>
  <c r="EW38" i="2"/>
  <c r="EV38" i="2"/>
  <c r="ET33" i="2"/>
  <c r="EW33" i="2"/>
  <c r="EU33" i="2"/>
  <c r="EV33" i="2"/>
  <c r="EW40" i="2"/>
  <c r="EV40" i="2"/>
  <c r="ET40" i="2"/>
  <c r="EU40" i="2" s="1"/>
  <c r="ET37" i="2"/>
  <c r="EU37" i="2" s="1"/>
  <c r="EW37" i="2"/>
  <c r="EV37" i="2"/>
  <c r="EW35" i="2"/>
  <c r="EV35" i="2"/>
  <c r="ET35" i="2"/>
  <c r="EU35" i="2" s="1"/>
  <c r="EP34" i="2"/>
  <c r="EL33" i="2"/>
  <c r="EM33" i="2" s="1"/>
  <c r="EO33" i="2"/>
  <c r="EN33" i="2"/>
  <c r="EO40" i="2"/>
  <c r="EN40" i="2"/>
  <c r="EL40" i="2"/>
  <c r="EM40" i="2" s="1"/>
  <c r="EP40" i="2" s="1"/>
  <c r="EL37" i="2"/>
  <c r="EM37" i="2" s="1"/>
  <c r="EO37" i="2"/>
  <c r="EN37" i="2"/>
  <c r="EO35" i="2"/>
  <c r="EN35" i="2"/>
  <c r="EL35" i="2"/>
  <c r="EM35" i="2" s="1"/>
  <c r="EL39" i="2"/>
  <c r="EM39" i="2" s="1"/>
  <c r="EO39" i="2"/>
  <c r="EN39" i="2"/>
  <c r="EN38" i="2"/>
  <c r="EL38" i="2"/>
  <c r="EM38" i="2" s="1"/>
  <c r="EO38" i="2"/>
  <c r="AV31" i="2"/>
  <c r="AS39" i="2"/>
  <c r="AT39" i="2" s="1"/>
  <c r="AU39" i="2" s="1"/>
  <c r="DR34" i="2"/>
  <c r="DR33" i="2"/>
  <c r="EH36" i="2"/>
  <c r="DR40" i="2"/>
  <c r="DR36" i="2"/>
  <c r="EH34" i="2"/>
  <c r="DZ34" i="2"/>
  <c r="EG40" i="2"/>
  <c r="EF40" i="2"/>
  <c r="ED40" i="2"/>
  <c r="EE40" i="2" s="1"/>
  <c r="ED33" i="2"/>
  <c r="EE33" i="2" s="1"/>
  <c r="EG33" i="2"/>
  <c r="EF33" i="2"/>
  <c r="EG39" i="2"/>
  <c r="EF39" i="2"/>
  <c r="ED39" i="2"/>
  <c r="EE39" i="2" s="1"/>
  <c r="ED37" i="2"/>
  <c r="EE37" i="2" s="1"/>
  <c r="EG37" i="2"/>
  <c r="EF37" i="2"/>
  <c r="EG35" i="2"/>
  <c r="EF35" i="2"/>
  <c r="ED35" i="2"/>
  <c r="EE35" i="2" s="1"/>
  <c r="EF38" i="2"/>
  <c r="EG38" i="2"/>
  <c r="ED38" i="2"/>
  <c r="EE38" i="2" s="1"/>
  <c r="AL42" i="2"/>
  <c r="AM42" i="2" s="1"/>
  <c r="DI59" i="2"/>
  <c r="CX59" i="2"/>
  <c r="CY59" i="2" s="1"/>
  <c r="DH46" i="2"/>
  <c r="CX46" i="2"/>
  <c r="CY46" i="2" s="1"/>
  <c r="DZ36" i="2"/>
  <c r="DH42" i="2"/>
  <c r="CX42" i="2"/>
  <c r="CY42" i="2" s="1"/>
  <c r="DV33" i="2"/>
  <c r="DW33" i="2" s="1"/>
  <c r="DY33" i="2"/>
  <c r="DX33" i="2"/>
  <c r="AO39" i="2"/>
  <c r="DH44" i="2"/>
  <c r="CX44" i="2"/>
  <c r="CY44" i="2" s="1"/>
  <c r="DR39" i="2"/>
  <c r="DR37" i="2"/>
  <c r="AL39" i="2"/>
  <c r="AM39" i="2" s="1"/>
  <c r="DI45" i="2"/>
  <c r="CX45" i="2"/>
  <c r="CY45" i="2" s="1"/>
  <c r="AP31" i="2"/>
  <c r="DR38" i="2"/>
  <c r="DI43" i="2"/>
  <c r="CX43" i="2"/>
  <c r="CY43" i="2" s="1"/>
  <c r="DH60" i="2"/>
  <c r="CX60" i="2"/>
  <c r="CY60" i="2" s="1"/>
  <c r="AH31" i="2"/>
  <c r="DY40" i="2"/>
  <c r="DX40" i="2"/>
  <c r="DV40" i="2"/>
  <c r="DW40" i="2" s="1"/>
  <c r="AD45" i="2"/>
  <c r="AE45" i="2" s="1"/>
  <c r="AF45" i="2"/>
  <c r="Z57" i="2"/>
  <c r="DY39" i="2"/>
  <c r="DX39" i="2"/>
  <c r="DV39" i="2"/>
  <c r="DW39" i="2" s="1"/>
  <c r="DV37" i="2"/>
  <c r="DW37" i="2" s="1"/>
  <c r="DY37" i="2"/>
  <c r="DX37" i="2"/>
  <c r="DR35" i="2"/>
  <c r="AG45" i="2"/>
  <c r="DX38" i="2"/>
  <c r="DV38" i="2"/>
  <c r="DW38" i="2" s="1"/>
  <c r="DY38" i="2"/>
  <c r="DY35" i="2"/>
  <c r="DX35" i="2"/>
  <c r="DV35" i="2"/>
  <c r="DW35" i="2" s="1"/>
  <c r="AT31" i="2"/>
  <c r="AU31" i="2" s="1"/>
  <c r="Z18" i="2"/>
  <c r="BA31" i="2"/>
  <c r="BE31" i="2" s="1"/>
  <c r="BD36" i="2"/>
  <c r="AE35" i="2"/>
  <c r="Z50" i="2"/>
  <c r="AG18" i="2"/>
  <c r="Z35" i="2"/>
  <c r="AF18" i="2"/>
  <c r="AN51" i="2"/>
  <c r="AL19" i="2"/>
  <c r="AM19" i="2" s="1"/>
  <c r="AO19" i="2"/>
  <c r="AN19" i="2"/>
  <c r="AK57" i="2"/>
  <c r="AN57" i="2" s="1"/>
  <c r="Z25" i="2"/>
  <c r="Z20" i="2"/>
  <c r="AH15" i="2"/>
  <c r="DI60" i="2"/>
  <c r="AH42" i="2"/>
  <c r="Z42" i="2"/>
  <c r="AK20" i="2"/>
  <c r="AS20" i="2" s="1"/>
  <c r="DA60" i="2"/>
  <c r="CZ60" i="2"/>
  <c r="DA42" i="2"/>
  <c r="CZ42" i="2"/>
  <c r="AD20" i="2"/>
  <c r="AE20" i="2" s="1"/>
  <c r="DA45" i="2"/>
  <c r="CZ45" i="2"/>
  <c r="CZ46" i="2"/>
  <c r="DA46" i="2"/>
  <c r="AG20" i="2"/>
  <c r="AO42" i="2"/>
  <c r="AG57" i="2"/>
  <c r="AS42" i="2"/>
  <c r="BA42" i="2" s="1"/>
  <c r="BD42" i="2" s="1"/>
  <c r="DA59" i="2"/>
  <c r="CZ59" i="2"/>
  <c r="AD57" i="2"/>
  <c r="AE57" i="2" s="1"/>
  <c r="DA44" i="2"/>
  <c r="CZ44" i="2"/>
  <c r="CZ43" i="2"/>
  <c r="DA43" i="2"/>
  <c r="Z60" i="2"/>
  <c r="AG10" i="2"/>
  <c r="AK10" i="2"/>
  <c r="AO10" i="2" s="1"/>
  <c r="AF10" i="2"/>
  <c r="AD18" i="2"/>
  <c r="AE18" i="2" s="1"/>
  <c r="AH39" i="2"/>
  <c r="AF25" i="2"/>
  <c r="AD25" i="2"/>
  <c r="AE25" i="2" s="1"/>
  <c r="AG25" i="2"/>
  <c r="AK25" i="2"/>
  <c r="Z22" i="2"/>
  <c r="AH19" i="2"/>
  <c r="Z24" i="2"/>
  <c r="Z45" i="2"/>
  <c r="Z46" i="2"/>
  <c r="AF48" i="2"/>
  <c r="AF30" i="2"/>
  <c r="AK8" i="2"/>
  <c r="AN8" i="2" s="1"/>
  <c r="AK16" i="2"/>
  <c r="AF22" i="2"/>
  <c r="AD22" i="2"/>
  <c r="AE22" i="2" s="1"/>
  <c r="AK22" i="2"/>
  <c r="Z10" i="2"/>
  <c r="AD30" i="2"/>
  <c r="AE30" i="2" s="1"/>
  <c r="AD16" i="2"/>
  <c r="AE16" i="2" s="1"/>
  <c r="AD8" i="2"/>
  <c r="AE8" i="2" s="1"/>
  <c r="AF16" i="2"/>
  <c r="AO51" i="2"/>
  <c r="AK46" i="2"/>
  <c r="AS46" i="2" s="1"/>
  <c r="AT46" i="2" s="1"/>
  <c r="AU46" i="2" s="1"/>
  <c r="Z16" i="2"/>
  <c r="Z55" i="2"/>
  <c r="Z23" i="2"/>
  <c r="Z48" i="2"/>
  <c r="AD55" i="2"/>
  <c r="AE55" i="2" s="1"/>
  <c r="Z8" i="2"/>
  <c r="AF55" i="2"/>
  <c r="AG55" i="2"/>
  <c r="AF46" i="2"/>
  <c r="Z43" i="2"/>
  <c r="CV11" i="9"/>
  <c r="CV17" i="9"/>
  <c r="CV31" i="9"/>
  <c r="Y41" i="9"/>
  <c r="CV18" i="9"/>
  <c r="DC32" i="9"/>
  <c r="CZ32" i="9"/>
  <c r="CY32" i="9"/>
  <c r="DA32" i="9" s="1"/>
  <c r="DC30" i="9"/>
  <c r="CZ30" i="9"/>
  <c r="CY30" i="9"/>
  <c r="DA30" i="9" s="1"/>
  <c r="DC26" i="9"/>
  <c r="CY26" i="9"/>
  <c r="CZ26" i="9"/>
  <c r="DC18" i="9"/>
  <c r="CY18" i="9"/>
  <c r="CZ18" i="9"/>
  <c r="DA18" i="9" s="1"/>
  <c r="DC15" i="9"/>
  <c r="CY15" i="9"/>
  <c r="CZ15" i="9"/>
  <c r="CX25" i="9"/>
  <c r="CT25" i="9"/>
  <c r="CU25" i="9"/>
  <c r="CU28" i="9"/>
  <c r="CT28" i="9"/>
  <c r="CX28" i="9"/>
  <c r="CV28" i="9"/>
  <c r="DC42" i="9"/>
  <c r="CZ42" i="9"/>
  <c r="CY42" i="9"/>
  <c r="DA42" i="9" s="1"/>
  <c r="CX19" i="9"/>
  <c r="CT19" i="9"/>
  <c r="CU19" i="9"/>
  <c r="CY16" i="9"/>
  <c r="DC16" i="9"/>
  <c r="CZ16" i="9"/>
  <c r="DA16" i="9" s="1"/>
  <c r="DC36" i="9"/>
  <c r="CZ36" i="9"/>
  <c r="CY36" i="9"/>
  <c r="DC17" i="9"/>
  <c r="CZ17" i="9"/>
  <c r="CY17" i="9"/>
  <c r="CZ35" i="9"/>
  <c r="CY35" i="9"/>
  <c r="DA35" i="9" s="1"/>
  <c r="DC35" i="9"/>
  <c r="CZ27" i="9"/>
  <c r="CY27" i="9"/>
  <c r="DA27" i="9" s="1"/>
  <c r="DC27" i="9"/>
  <c r="CY14" i="9"/>
  <c r="DC14" i="9"/>
  <c r="CZ14" i="9"/>
  <c r="DA14" i="9" s="1"/>
  <c r="CZ31" i="9"/>
  <c r="CY31" i="9"/>
  <c r="DA31" i="9" s="1"/>
  <c r="DC31" i="9"/>
  <c r="CX10" i="9"/>
  <c r="CU10" i="9"/>
  <c r="CT10" i="9"/>
  <c r="CV10" i="9" s="1"/>
  <c r="CZ29" i="9"/>
  <c r="CY29" i="9"/>
  <c r="DA29" i="9" s="1"/>
  <c r="DC29" i="9"/>
  <c r="CU8" i="9"/>
  <c r="CT8" i="9"/>
  <c r="DC11" i="9"/>
  <c r="CZ11" i="9"/>
  <c r="CY11" i="9"/>
  <c r="DA11" i="9" s="1"/>
  <c r="CU34" i="9"/>
  <c r="CT34" i="9"/>
  <c r="CX34" i="9"/>
  <c r="DC12" i="9"/>
  <c r="CZ12" i="9"/>
  <c r="CY12" i="9"/>
  <c r="DA12" i="9" s="1"/>
  <c r="CX41" i="9"/>
  <c r="CU41" i="9"/>
  <c r="CT41" i="9"/>
  <c r="CV41" i="9" s="1"/>
  <c r="CX20" i="9"/>
  <c r="CU20" i="9"/>
  <c r="CT20" i="9"/>
  <c r="CV20" i="9" s="1"/>
  <c r="DC13" i="9"/>
  <c r="CZ13" i="9"/>
  <c r="CY13" i="9"/>
  <c r="DA13" i="9" s="1"/>
  <c r="DC38" i="9"/>
  <c r="CZ38" i="9"/>
  <c r="CY38" i="9"/>
  <c r="CX9" i="9"/>
  <c r="CU9" i="9"/>
  <c r="CT9" i="9"/>
  <c r="CZ33" i="9"/>
  <c r="CY33" i="9"/>
  <c r="DC33" i="9"/>
  <c r="DA33" i="9"/>
  <c r="CV38" i="14"/>
  <c r="CV32" i="14"/>
  <c r="CV30" i="14"/>
  <c r="CV13" i="14"/>
  <c r="CV20" i="14"/>
  <c r="CV9" i="14"/>
  <c r="CV17" i="14"/>
  <c r="CQ29" i="14"/>
  <c r="CQ30" i="14"/>
  <c r="CQ38" i="14"/>
  <c r="CQ28" i="14"/>
  <c r="CQ20" i="14"/>
  <c r="X33" i="14"/>
  <c r="Y33" i="14" s="1"/>
  <c r="CQ41" i="14"/>
  <c r="CQ26" i="14"/>
  <c r="CQ34" i="14"/>
  <c r="CQ18" i="14"/>
  <c r="CQ42" i="14"/>
  <c r="CQ10" i="14"/>
  <c r="CQ12" i="14"/>
  <c r="CQ15" i="14"/>
  <c r="CQ9" i="14"/>
  <c r="CB41" i="14"/>
  <c r="CL12" i="14"/>
  <c r="CL26" i="14"/>
  <c r="CL28" i="14"/>
  <c r="S22" i="14"/>
  <c r="X22" i="14"/>
  <c r="T22" i="14"/>
  <c r="U22" i="14" s="1"/>
  <c r="P34" i="14"/>
  <c r="CL10" i="14"/>
  <c r="CB42" i="14"/>
  <c r="AD30" i="14"/>
  <c r="CB14" i="14"/>
  <c r="U21" i="14"/>
  <c r="U37" i="14"/>
  <c r="CL14" i="14"/>
  <c r="CL11" i="14"/>
  <c r="T28" i="14"/>
  <c r="S28" i="14"/>
  <c r="CB19" i="14"/>
  <c r="CG35" i="14"/>
  <c r="CG31" i="14"/>
  <c r="CG36" i="14"/>
  <c r="CL20" i="14"/>
  <c r="CL42" i="14"/>
  <c r="CB34" i="14"/>
  <c r="U34" i="14"/>
  <c r="CB30" i="14"/>
  <c r="CL19" i="14"/>
  <c r="CL25" i="14"/>
  <c r="CB28" i="14"/>
  <c r="CB25" i="14"/>
  <c r="CL13" i="14"/>
  <c r="CL30" i="14"/>
  <c r="CL32" i="14"/>
  <c r="CL29" i="14"/>
  <c r="CB13" i="14"/>
  <c r="CL9" i="14"/>
  <c r="CL17" i="14"/>
  <c r="CL38" i="14"/>
  <c r="CL41" i="14"/>
  <c r="CL34" i="14"/>
  <c r="CL18" i="14"/>
  <c r="CL15" i="14"/>
  <c r="CB38" i="14"/>
  <c r="CB17" i="14"/>
  <c r="CG32" i="14"/>
  <c r="Z30" i="14"/>
  <c r="AA30" i="14" s="1"/>
  <c r="CB11" i="14"/>
  <c r="CB29" i="14"/>
  <c r="U20" i="14"/>
  <c r="P32" i="14"/>
  <c r="P11" i="14"/>
  <c r="CG16" i="14"/>
  <c r="CB15" i="14"/>
  <c r="CG33" i="14"/>
  <c r="CG27" i="14"/>
  <c r="CF12" i="14"/>
  <c r="CE12" i="14"/>
  <c r="CF10" i="14"/>
  <c r="CE10" i="14"/>
  <c r="CB18" i="14"/>
  <c r="CF26" i="14"/>
  <c r="CE26" i="14"/>
  <c r="P24" i="14"/>
  <c r="CF18" i="14"/>
  <c r="CE18" i="14"/>
  <c r="CF25" i="14"/>
  <c r="CE25" i="14"/>
  <c r="CF13" i="14"/>
  <c r="CE13" i="14"/>
  <c r="AD33" i="14"/>
  <c r="AE33" i="14" s="1"/>
  <c r="P17" i="14"/>
  <c r="CF38" i="14"/>
  <c r="CE38" i="14"/>
  <c r="CF29" i="14"/>
  <c r="CE29" i="14"/>
  <c r="CB9" i="14"/>
  <c r="CF34" i="14"/>
  <c r="CE34" i="14"/>
  <c r="CF30" i="14"/>
  <c r="CE30" i="14"/>
  <c r="CF9" i="14"/>
  <c r="CE9" i="14"/>
  <c r="CF28" i="14"/>
  <c r="CE28" i="14"/>
  <c r="CF41" i="14"/>
  <c r="CE41" i="14"/>
  <c r="CF19" i="14"/>
  <c r="CE19" i="14"/>
  <c r="Y42" i="14"/>
  <c r="Z42" i="14"/>
  <c r="P31" i="14"/>
  <c r="CF11" i="14"/>
  <c r="CE11" i="14"/>
  <c r="CB12" i="14"/>
  <c r="CB20" i="14"/>
  <c r="CF15" i="14"/>
  <c r="CE15" i="14"/>
  <c r="CF14" i="14"/>
  <c r="CE14" i="14"/>
  <c r="CF42" i="14"/>
  <c r="CE42" i="14"/>
  <c r="CG42" i="14" s="1"/>
  <c r="P13" i="14"/>
  <c r="CB10" i="14"/>
  <c r="CF20" i="14"/>
  <c r="CE20" i="14"/>
  <c r="CB26" i="14"/>
  <c r="CF17" i="14"/>
  <c r="CE17" i="14"/>
  <c r="U15" i="14"/>
  <c r="T11" i="14"/>
  <c r="X11" i="14"/>
  <c r="S11" i="14"/>
  <c r="U8" i="14"/>
  <c r="P35" i="14"/>
  <c r="U38" i="14"/>
  <c r="P40" i="14"/>
  <c r="Z33" i="14"/>
  <c r="AA33" i="14" s="1"/>
  <c r="P26" i="14"/>
  <c r="S31" i="14"/>
  <c r="X31" i="14"/>
  <c r="T31" i="14"/>
  <c r="AG29" i="14"/>
  <c r="AA23" i="14"/>
  <c r="P9" i="14"/>
  <c r="P30" i="14"/>
  <c r="S26" i="14"/>
  <c r="X26" i="14"/>
  <c r="T26" i="14"/>
  <c r="X32" i="14"/>
  <c r="T32" i="14"/>
  <c r="S32" i="14"/>
  <c r="P30" i="9"/>
  <c r="Z41" i="9"/>
  <c r="AA41" i="9" s="1"/>
  <c r="AA15" i="9"/>
  <c r="AA18" i="9"/>
  <c r="U10" i="9"/>
  <c r="P17" i="9"/>
  <c r="P13" i="9"/>
  <c r="U21" i="9"/>
  <c r="U28" i="9"/>
  <c r="AJ14" i="9"/>
  <c r="AE18" i="9"/>
  <c r="AF18" i="9"/>
  <c r="AA39" i="9"/>
  <c r="AA23" i="9"/>
  <c r="U19" i="9"/>
  <c r="AK37" i="9"/>
  <c r="U9" i="9"/>
  <c r="AD25" i="9"/>
  <c r="AJ25" i="9" s="1"/>
  <c r="AF39" i="9"/>
  <c r="AG39" i="9" s="1"/>
  <c r="Z25" i="9"/>
  <c r="AA25" i="9" s="1"/>
  <c r="AL37" i="9"/>
  <c r="AP37" i="9"/>
  <c r="AQ37" i="9" s="1"/>
  <c r="P16" i="9"/>
  <c r="P8" i="9"/>
  <c r="AA14" i="9"/>
  <c r="U40" i="9"/>
  <c r="AL29" i="9"/>
  <c r="AU29" i="9"/>
  <c r="AP29" i="9"/>
  <c r="AK29" i="9"/>
  <c r="U33" i="9"/>
  <c r="U20" i="9"/>
  <c r="U35" i="9"/>
  <c r="U38" i="9"/>
  <c r="AA34" i="9"/>
  <c r="AG27" i="9"/>
  <c r="U36" i="9"/>
  <c r="AA31" i="9"/>
  <c r="AA12" i="9"/>
  <c r="Z20" i="9"/>
  <c r="AD20" i="9"/>
  <c r="Y20" i="9"/>
  <c r="AD40" i="9"/>
  <c r="Z40" i="9"/>
  <c r="Y40" i="9"/>
  <c r="U24" i="9"/>
  <c r="U11" i="9"/>
  <c r="AA32" i="9"/>
  <c r="Y28" i="9"/>
  <c r="AD28" i="9"/>
  <c r="Z28" i="9"/>
  <c r="AG8" i="2"/>
  <c r="AK48" i="2"/>
  <c r="AO48" i="2" s="1"/>
  <c r="AL51" i="2"/>
  <c r="AM51" i="2" s="1"/>
  <c r="Z37" i="2"/>
  <c r="CT44" i="2"/>
  <c r="AG35" i="2"/>
  <c r="AG48" i="2"/>
  <c r="Z33" i="2"/>
  <c r="AP36" i="2"/>
  <c r="AG43" i="2"/>
  <c r="AK43" i="2"/>
  <c r="AF43" i="2"/>
  <c r="AD43" i="2"/>
  <c r="AE43" i="2" s="1"/>
  <c r="AH63" i="2"/>
  <c r="AF35" i="2"/>
  <c r="AK35" i="2"/>
  <c r="AS35" i="2" s="1"/>
  <c r="AT35" i="2" s="1"/>
  <c r="AU35" i="2" s="1"/>
  <c r="AG30" i="2"/>
  <c r="AN9" i="2"/>
  <c r="AO9" i="2"/>
  <c r="AS9" i="2"/>
  <c r="BA9" i="2" s="1"/>
  <c r="Z53" i="2"/>
  <c r="AH9" i="2"/>
  <c r="Z30" i="2"/>
  <c r="AH36" i="2"/>
  <c r="Z40" i="2"/>
  <c r="BE36" i="2"/>
  <c r="BB36" i="2"/>
  <c r="BC36" i="2" s="1"/>
  <c r="AV36" i="2"/>
  <c r="AW36" i="2"/>
  <c r="AH51" i="2"/>
  <c r="AT36" i="2"/>
  <c r="AU36" i="2" s="1"/>
  <c r="AG46" i="2"/>
  <c r="AG24" i="2"/>
  <c r="AK24" i="2"/>
  <c r="AF24" i="2"/>
  <c r="AD24" i="2"/>
  <c r="AE24" i="2" s="1"/>
  <c r="CT60" i="2"/>
  <c r="Z26" i="2"/>
  <c r="AP63" i="2"/>
  <c r="Z41" i="2"/>
  <c r="Z56" i="2"/>
  <c r="AS15" i="2"/>
  <c r="AL15" i="2"/>
  <c r="AM15" i="2" s="1"/>
  <c r="AO15" i="2"/>
  <c r="AN15" i="2"/>
  <c r="Z21" i="2"/>
  <c r="AG29" i="2"/>
  <c r="AF29" i="2"/>
  <c r="AK29" i="2"/>
  <c r="AD29" i="2"/>
  <c r="AE29" i="2" s="1"/>
  <c r="Z28" i="2"/>
  <c r="Z58" i="2"/>
  <c r="Z29" i="2"/>
  <c r="AH50" i="2"/>
  <c r="AH6" i="2"/>
  <c r="Z13" i="2"/>
  <c r="Z38" i="2"/>
  <c r="AD40" i="2"/>
  <c r="AE40" i="2" s="1"/>
  <c r="AK40" i="2"/>
  <c r="AG40" i="2"/>
  <c r="AF40" i="2"/>
  <c r="AF13" i="2"/>
  <c r="AD13" i="2"/>
  <c r="AE13" i="2" s="1"/>
  <c r="AG13" i="2"/>
  <c r="AK13" i="2"/>
  <c r="AF21" i="2"/>
  <c r="AK21" i="2"/>
  <c r="AG21" i="2"/>
  <c r="AD21" i="2"/>
  <c r="AE21" i="2" s="1"/>
  <c r="AD38" i="2"/>
  <c r="AE38" i="2" s="1"/>
  <c r="AF38" i="2"/>
  <c r="AG38" i="2"/>
  <c r="AK38" i="2"/>
  <c r="Z7" i="2"/>
  <c r="Z47" i="2"/>
  <c r="AX63" i="2"/>
  <c r="Z59" i="2"/>
  <c r="CD62" i="2"/>
  <c r="Z6" i="2"/>
  <c r="AF26" i="2"/>
  <c r="AG26" i="2"/>
  <c r="AK26" i="2"/>
  <c r="AD26" i="2"/>
  <c r="AE26" i="2" s="1"/>
  <c r="AS6" i="2"/>
  <c r="AO6" i="2"/>
  <c r="AL6" i="2"/>
  <c r="AM6" i="2" s="1"/>
  <c r="AN6" i="2"/>
  <c r="AH61" i="2"/>
  <c r="CJ61" i="2"/>
  <c r="CO61" i="2"/>
  <c r="CH61" i="2"/>
  <c r="CK61" i="2"/>
  <c r="AF33" i="2"/>
  <c r="AD33" i="2"/>
  <c r="AE33" i="2" s="1"/>
  <c r="AK33" i="2"/>
  <c r="AG33" i="2"/>
  <c r="Z49" i="2"/>
  <c r="AK28" i="2"/>
  <c r="AG28" i="2"/>
  <c r="AD28" i="2"/>
  <c r="AE28" i="2" s="1"/>
  <c r="AF28" i="2"/>
  <c r="AK27" i="2"/>
  <c r="AG27" i="2"/>
  <c r="AD27" i="2"/>
  <c r="AE27" i="2" s="1"/>
  <c r="AF27" i="2"/>
  <c r="AD59" i="2"/>
  <c r="AE59" i="2" s="1"/>
  <c r="AG59" i="2"/>
  <c r="AK59" i="2"/>
  <c r="AF59" i="2"/>
  <c r="Z52" i="2"/>
  <c r="Z27" i="2"/>
  <c r="CD61" i="2"/>
  <c r="AG17" i="2"/>
  <c r="AF17" i="2"/>
  <c r="AD17" i="2"/>
  <c r="AE17" i="2" s="1"/>
  <c r="AK17" i="2"/>
  <c r="CH62" i="2"/>
  <c r="CJ62" i="2"/>
  <c r="CO62" i="2"/>
  <c r="CK62" i="2"/>
  <c r="CD41" i="2"/>
  <c r="AG58" i="2"/>
  <c r="AK58" i="2"/>
  <c r="AD58" i="2"/>
  <c r="AE58" i="2" s="1"/>
  <c r="AF58" i="2"/>
  <c r="AF52" i="2"/>
  <c r="AK52" i="2"/>
  <c r="AD52" i="2"/>
  <c r="AE52" i="2" s="1"/>
  <c r="AG52" i="2"/>
  <c r="CT46" i="2"/>
  <c r="AH11" i="2"/>
  <c r="Z17" i="2"/>
  <c r="CH41" i="2"/>
  <c r="CJ41" i="2"/>
  <c r="CK41" i="2"/>
  <c r="CO41" i="2"/>
  <c r="AF23" i="2"/>
  <c r="AD23" i="2"/>
  <c r="AE23" i="2" s="1"/>
  <c r="AK23" i="2"/>
  <c r="AG23" i="2"/>
  <c r="R21" i="10"/>
  <c r="R37" i="10"/>
  <c r="R9" i="10"/>
  <c r="R38" i="10"/>
  <c r="P41" i="14"/>
  <c r="T9" i="14"/>
  <c r="S9" i="14"/>
  <c r="X9" i="14"/>
  <c r="Z15" i="14"/>
  <c r="AD15" i="14"/>
  <c r="Y15" i="14"/>
  <c r="U27" i="14"/>
  <c r="U39" i="14"/>
  <c r="U16" i="14"/>
  <c r="X36" i="14"/>
  <c r="S36" i="14"/>
  <c r="T36" i="14"/>
  <c r="Y16" i="14"/>
  <c r="AD16" i="14"/>
  <c r="Z16" i="14"/>
  <c r="P18" i="14"/>
  <c r="P14" i="14"/>
  <c r="U19" i="14"/>
  <c r="P12" i="14"/>
  <c r="U10" i="14"/>
  <c r="AD38" i="14"/>
  <c r="Z38" i="14"/>
  <c r="Y38" i="14"/>
  <c r="Z20" i="14"/>
  <c r="Y20" i="14"/>
  <c r="AD20" i="14"/>
  <c r="AD21" i="14"/>
  <c r="Y21" i="14"/>
  <c r="Z21" i="14"/>
  <c r="T40" i="14"/>
  <c r="S40" i="14"/>
  <c r="X40" i="14"/>
  <c r="CJ63" i="2"/>
  <c r="CO63" i="2"/>
  <c r="CH63" i="2"/>
  <c r="CK63" i="2"/>
  <c r="AL18" i="2"/>
  <c r="AM18" i="2" s="1"/>
  <c r="AO18" i="2"/>
  <c r="AS18" i="2"/>
  <c r="AN18" i="2"/>
  <c r="AJ41" i="9"/>
  <c r="AF41" i="9"/>
  <c r="AE41" i="9"/>
  <c r="X13" i="14"/>
  <c r="T13" i="14"/>
  <c r="S13" i="14"/>
  <c r="X35" i="14"/>
  <c r="T35" i="14"/>
  <c r="S35" i="14"/>
  <c r="CT43" i="2"/>
  <c r="AL61" i="2"/>
  <c r="AM61" i="2" s="1"/>
  <c r="AS61" i="2"/>
  <c r="AO61" i="2"/>
  <c r="AN61" i="2"/>
  <c r="T42" i="9"/>
  <c r="X42" i="9"/>
  <c r="S42" i="9"/>
  <c r="AK27" i="9"/>
  <c r="AU27" i="9"/>
  <c r="AL27" i="9"/>
  <c r="AP27" i="9"/>
  <c r="S17" i="9"/>
  <c r="T17" i="9"/>
  <c r="X17" i="9"/>
  <c r="AS50" i="2"/>
  <c r="AN50" i="2"/>
  <c r="AO50" i="2"/>
  <c r="AL50" i="2"/>
  <c r="AM50" i="2" s="1"/>
  <c r="AG12" i="2"/>
  <c r="AD12" i="2"/>
  <c r="AE12" i="2" s="1"/>
  <c r="AK12" i="2"/>
  <c r="AF12" i="2"/>
  <c r="AD35" i="9"/>
  <c r="Z35" i="9"/>
  <c r="Y35" i="9"/>
  <c r="AE32" i="9"/>
  <c r="AF32" i="9"/>
  <c r="AJ32" i="9"/>
  <c r="AK37" i="2"/>
  <c r="AF37" i="2"/>
  <c r="AD37" i="2"/>
  <c r="AE37" i="2" s="1"/>
  <c r="AG37" i="2"/>
  <c r="AL29" i="14"/>
  <c r="AK29" i="14"/>
  <c r="AP29" i="14"/>
  <c r="AR37" i="9"/>
  <c r="X30" i="9"/>
  <c r="S30" i="9"/>
  <c r="T30" i="9"/>
  <c r="Z11" i="9"/>
  <c r="Y11" i="9"/>
  <c r="AD11" i="9"/>
  <c r="X41" i="14"/>
  <c r="T41" i="14"/>
  <c r="S41" i="14"/>
  <c r="AE12" i="9"/>
  <c r="AF12" i="9"/>
  <c r="AJ8" i="9"/>
  <c r="Y25" i="14"/>
  <c r="AD25" i="14"/>
  <c r="Z25" i="14"/>
  <c r="AJ10" i="9"/>
  <c r="AE14" i="9"/>
  <c r="AF14" i="9"/>
  <c r="AW37" i="9"/>
  <c r="AV37" i="9"/>
  <c r="Y39" i="14"/>
  <c r="AD39" i="14"/>
  <c r="Z39" i="14"/>
  <c r="AF47" i="2"/>
  <c r="AK47" i="2"/>
  <c r="AG47" i="2"/>
  <c r="AD47" i="2"/>
  <c r="AE47" i="2" s="1"/>
  <c r="Z12" i="2"/>
  <c r="AT51" i="2"/>
  <c r="AU51" i="2" s="1"/>
  <c r="BA51" i="2"/>
  <c r="AW51" i="2"/>
  <c r="AV51" i="2"/>
  <c r="AK14" i="2"/>
  <c r="AG14" i="2"/>
  <c r="AD14" i="2"/>
  <c r="AE14" i="2" s="1"/>
  <c r="AF14" i="2"/>
  <c r="AF7" i="2"/>
  <c r="AD7" i="2"/>
  <c r="AE7" i="2" s="1"/>
  <c r="AK7" i="2"/>
  <c r="AG7" i="2"/>
  <c r="T14" i="14"/>
  <c r="S14" i="14"/>
  <c r="X14" i="14"/>
  <c r="AE31" i="9"/>
  <c r="AJ31" i="9"/>
  <c r="AF31" i="9"/>
  <c r="U25" i="14"/>
  <c r="AN55" i="2"/>
  <c r="AS55" i="2"/>
  <c r="AO55" i="2"/>
  <c r="AL55" i="2"/>
  <c r="AM55" i="2" s="1"/>
  <c r="AF23" i="9"/>
  <c r="AE23" i="9"/>
  <c r="AJ19" i="9"/>
  <c r="Y8" i="14"/>
  <c r="AD8" i="14"/>
  <c r="Z8" i="14"/>
  <c r="AD22" i="9"/>
  <c r="Z22" i="9"/>
  <c r="Y22" i="9"/>
  <c r="Y21" i="9"/>
  <c r="AD21" i="9"/>
  <c r="Z21" i="9"/>
  <c r="AN5" i="2"/>
  <c r="AO5" i="2"/>
  <c r="AS5" i="2"/>
  <c r="AL5" i="2"/>
  <c r="AM5" i="2" s="1"/>
  <c r="R32" i="10"/>
  <c r="AH34" i="2"/>
  <c r="AD33" i="9"/>
  <c r="Y33" i="9"/>
  <c r="Z33" i="9"/>
  <c r="BA39" i="2"/>
  <c r="AW39" i="2"/>
  <c r="AV39" i="2"/>
  <c r="AA26" i="9"/>
  <c r="U22" i="9"/>
  <c r="AD34" i="14"/>
  <c r="Z34" i="14"/>
  <c r="Y34" i="14"/>
  <c r="BL36" i="2"/>
  <c r="BJ36" i="2"/>
  <c r="BK36" i="2" s="1"/>
  <c r="BM36" i="2"/>
  <c r="AH5" i="2"/>
  <c r="P42" i="9"/>
  <c r="AL34" i="2"/>
  <c r="AM34" i="2" s="1"/>
  <c r="AO34" i="2"/>
  <c r="AN34" i="2"/>
  <c r="AS34" i="2"/>
  <c r="AD28" i="14"/>
  <c r="Z28" i="14"/>
  <c r="Y28" i="14"/>
  <c r="AH44" i="2"/>
  <c r="Z19" i="9"/>
  <c r="Y19" i="9"/>
  <c r="AD19" i="9"/>
  <c r="Z9" i="9"/>
  <c r="AD9" i="9"/>
  <c r="Y9" i="9"/>
  <c r="AD37" i="14"/>
  <c r="Z37" i="14"/>
  <c r="Y37" i="14"/>
  <c r="AS45" i="2"/>
  <c r="AL45" i="2"/>
  <c r="AM45" i="2" s="1"/>
  <c r="AO45" i="2"/>
  <c r="AN45" i="2"/>
  <c r="Z24" i="9"/>
  <c r="Y24" i="9"/>
  <c r="AD24" i="9"/>
  <c r="AD19" i="14"/>
  <c r="Z19" i="14"/>
  <c r="Y19" i="14"/>
  <c r="T12" i="14"/>
  <c r="X12" i="14"/>
  <c r="S12" i="14"/>
  <c r="AF30" i="14"/>
  <c r="AE30" i="14"/>
  <c r="AJ30" i="14"/>
  <c r="Z10" i="14"/>
  <c r="AD10" i="14"/>
  <c r="Y10" i="14"/>
  <c r="AK32" i="2"/>
  <c r="AF32" i="2"/>
  <c r="AD32" i="2"/>
  <c r="AE32" i="2" s="1"/>
  <c r="AG32" i="2"/>
  <c r="AF41" i="2"/>
  <c r="AG41" i="2"/>
  <c r="AD41" i="2"/>
  <c r="AE41" i="2" s="1"/>
  <c r="AK41" i="2"/>
  <c r="AO20" i="2"/>
  <c r="AN20" i="2"/>
  <c r="Z14" i="2"/>
  <c r="AG62" i="2"/>
  <c r="AF62" i="2"/>
  <c r="AD62" i="2"/>
  <c r="AE62" i="2" s="1"/>
  <c r="AK62" i="2"/>
  <c r="AS30" i="2"/>
  <c r="AL30" i="2"/>
  <c r="AM30" i="2" s="1"/>
  <c r="AN30" i="2"/>
  <c r="AO30" i="2"/>
  <c r="CT59" i="2"/>
  <c r="AS60" i="2"/>
  <c r="AO60" i="2"/>
  <c r="AL60" i="2"/>
  <c r="AM60" i="2" s="1"/>
  <c r="AN60" i="2"/>
  <c r="Y10" i="9"/>
  <c r="AD10" i="9"/>
  <c r="Z10" i="9"/>
  <c r="CD63" i="2"/>
  <c r="AO53" i="2"/>
  <c r="AN53" i="2"/>
  <c r="AL53" i="2"/>
  <c r="AM53" i="2" s="1"/>
  <c r="AS53" i="2"/>
  <c r="AG54" i="2"/>
  <c r="AF54" i="2"/>
  <c r="AD54" i="2"/>
  <c r="AE54" i="2" s="1"/>
  <c r="AK54" i="2"/>
  <c r="AG56" i="2"/>
  <c r="AD56" i="2"/>
  <c r="AE56" i="2" s="1"/>
  <c r="AK56" i="2"/>
  <c r="AF56" i="2"/>
  <c r="AW19" i="2"/>
  <c r="BA19" i="2"/>
  <c r="AT19" i="2"/>
  <c r="AU19" i="2" s="1"/>
  <c r="AV19" i="2"/>
  <c r="Z62" i="2"/>
  <c r="AK39" i="9"/>
  <c r="AU39" i="9"/>
  <c r="AL39" i="9"/>
  <c r="AP39" i="9"/>
  <c r="AF42" i="14"/>
  <c r="AE42" i="14"/>
  <c r="AJ42" i="14"/>
  <c r="CT45" i="2"/>
  <c r="X13" i="9"/>
  <c r="S13" i="9"/>
  <c r="T13" i="9"/>
  <c r="AS44" i="2"/>
  <c r="AN44" i="2"/>
  <c r="AO44" i="2"/>
  <c r="AL44" i="2"/>
  <c r="AM44" i="2" s="1"/>
  <c r="AH60" i="2"/>
  <c r="CT42" i="2"/>
  <c r="X8" i="9"/>
  <c r="T8" i="9"/>
  <c r="S8" i="9"/>
  <c r="AD36" i="9"/>
  <c r="Y36" i="9"/>
  <c r="Z36" i="9"/>
  <c r="AH53" i="2"/>
  <c r="Z54" i="2"/>
  <c r="Z32" i="2"/>
  <c r="BE63" i="2"/>
  <c r="BD63" i="2"/>
  <c r="BB63" i="2"/>
  <c r="BC63" i="2" s="1"/>
  <c r="AE34" i="9"/>
  <c r="AJ34" i="9"/>
  <c r="AF34" i="9"/>
  <c r="AF49" i="2"/>
  <c r="AG49" i="2"/>
  <c r="AK49" i="2"/>
  <c r="AD49" i="2"/>
  <c r="AE49" i="2" s="1"/>
  <c r="G18" i="1"/>
  <c r="G17" i="1"/>
  <c r="Z27" i="14"/>
  <c r="AD27" i="14"/>
  <c r="Y27" i="14"/>
  <c r="T16" i="9"/>
  <c r="X16" i="9"/>
  <c r="S16" i="9"/>
  <c r="T18" i="14"/>
  <c r="S18" i="14"/>
  <c r="X18" i="14"/>
  <c r="AF15" i="9"/>
  <c r="AE15" i="9"/>
  <c r="AJ11" i="9"/>
  <c r="X24" i="14"/>
  <c r="T24" i="14"/>
  <c r="S24" i="14"/>
  <c r="AL11" i="2"/>
  <c r="AM11" i="2" s="1"/>
  <c r="AN11" i="2"/>
  <c r="AO11" i="2"/>
  <c r="AS11" i="2"/>
  <c r="AF26" i="9"/>
  <c r="AE26" i="9"/>
  <c r="AJ26" i="9"/>
  <c r="AE23" i="14"/>
  <c r="AF23" i="14"/>
  <c r="AJ19" i="14"/>
  <c r="X17" i="14"/>
  <c r="T17" i="14"/>
  <c r="S17" i="14"/>
  <c r="AD38" i="9"/>
  <c r="Z38" i="9"/>
  <c r="Y38" i="9"/>
  <c r="EX39" i="2" l="1"/>
  <c r="EX35" i="2"/>
  <c r="EX40" i="2"/>
  <c r="EP39" i="2"/>
  <c r="EX38" i="2"/>
  <c r="EP38" i="2"/>
  <c r="EX37" i="2"/>
  <c r="EX33" i="2"/>
  <c r="AX31" i="2"/>
  <c r="EH40" i="2"/>
  <c r="EP35" i="2"/>
  <c r="AL20" i="2"/>
  <c r="AM20" i="2" s="1"/>
  <c r="EP33" i="2"/>
  <c r="EP37" i="2"/>
  <c r="AV46" i="2"/>
  <c r="AP42" i="2"/>
  <c r="DH45" i="2"/>
  <c r="EH35" i="2"/>
  <c r="DZ39" i="2"/>
  <c r="AL57" i="2"/>
  <c r="AM57" i="2" s="1"/>
  <c r="AS57" i="2"/>
  <c r="BA57" i="2" s="1"/>
  <c r="BE57" i="2" s="1"/>
  <c r="EH33" i="2"/>
  <c r="BI31" i="2"/>
  <c r="BQ31" i="2" s="1"/>
  <c r="BR31" i="2" s="1"/>
  <c r="BS31" i="2" s="1"/>
  <c r="DH59" i="2"/>
  <c r="EH37" i="2"/>
  <c r="DZ40" i="2"/>
  <c r="EH39" i="2"/>
  <c r="BD31" i="2"/>
  <c r="AP39" i="2"/>
  <c r="DZ37" i="2"/>
  <c r="EH38" i="2"/>
  <c r="DZ38" i="2"/>
  <c r="AS10" i="2"/>
  <c r="BA10" i="2" s="1"/>
  <c r="DZ35" i="2"/>
  <c r="AH45" i="2"/>
  <c r="DF42" i="2"/>
  <c r="DG42" i="2" s="1"/>
  <c r="DF44" i="2"/>
  <c r="DG44" i="2" s="1"/>
  <c r="DF43" i="2"/>
  <c r="DG43" i="2" s="1"/>
  <c r="DI42" i="2"/>
  <c r="DI44" i="2"/>
  <c r="DF46" i="2"/>
  <c r="DG46" i="2" s="1"/>
  <c r="AN10" i="2"/>
  <c r="DF45" i="2"/>
  <c r="DG45" i="2" s="1"/>
  <c r="AL8" i="2"/>
  <c r="AM8" i="2" s="1"/>
  <c r="BB31" i="2"/>
  <c r="BC31" i="2" s="1"/>
  <c r="AO57" i="2"/>
  <c r="AH18" i="2"/>
  <c r="DI46" i="2"/>
  <c r="DF59" i="2"/>
  <c r="DG59" i="2" s="1"/>
  <c r="DZ33" i="2"/>
  <c r="AH20" i="2"/>
  <c r="DH43" i="2"/>
  <c r="DF60" i="2"/>
  <c r="DG60" i="2" s="1"/>
  <c r="DJ60" i="2" s="1"/>
  <c r="BA46" i="2"/>
  <c r="BE46" i="2" s="1"/>
  <c r="AW46" i="2"/>
  <c r="AX46" i="2" s="1"/>
  <c r="BM31" i="2"/>
  <c r="AL46" i="2"/>
  <c r="AM46" i="2" s="1"/>
  <c r="AW42" i="2"/>
  <c r="AP19" i="2"/>
  <c r="AH57" i="2"/>
  <c r="AH10" i="2"/>
  <c r="AL48" i="2"/>
  <c r="AM48" i="2" s="1"/>
  <c r="AV35" i="2"/>
  <c r="AS8" i="2"/>
  <c r="BA8" i="2" s="1"/>
  <c r="AO8" i="2"/>
  <c r="AT42" i="2"/>
  <c r="AU42" i="2" s="1"/>
  <c r="BB42" i="2"/>
  <c r="BC42" i="2" s="1"/>
  <c r="BE42" i="2"/>
  <c r="DB60" i="2"/>
  <c r="BI42" i="2"/>
  <c r="BM42" i="2" s="1"/>
  <c r="AL10" i="2"/>
  <c r="AM10" i="2" s="1"/>
  <c r="AP10" i="2" s="1"/>
  <c r="AV42" i="2"/>
  <c r="AP51" i="2"/>
  <c r="DB44" i="2"/>
  <c r="DB59" i="2"/>
  <c r="DB42" i="2"/>
  <c r="CW41" i="2"/>
  <c r="DB46" i="2"/>
  <c r="CW63" i="2"/>
  <c r="AH48" i="2"/>
  <c r="CW62" i="2"/>
  <c r="CW61" i="2"/>
  <c r="AH46" i="2"/>
  <c r="DB45" i="2"/>
  <c r="DB43" i="2"/>
  <c r="AH30" i="2"/>
  <c r="BF36" i="2"/>
  <c r="AH55" i="2"/>
  <c r="AH16" i="2"/>
  <c r="AL25" i="2"/>
  <c r="AM25" i="2" s="1"/>
  <c r="AO25" i="2"/>
  <c r="AS25" i="2"/>
  <c r="AN25" i="2"/>
  <c r="AH25" i="2"/>
  <c r="AH22" i="2"/>
  <c r="AH35" i="2"/>
  <c r="AW35" i="2"/>
  <c r="BA35" i="2"/>
  <c r="BI35" i="2" s="1"/>
  <c r="AH8" i="2"/>
  <c r="AO22" i="2"/>
  <c r="AL22" i="2"/>
  <c r="AM22" i="2" s="1"/>
  <c r="AS22" i="2"/>
  <c r="AN22" i="2"/>
  <c r="AO16" i="2"/>
  <c r="AS16" i="2"/>
  <c r="AN16" i="2"/>
  <c r="AL16" i="2"/>
  <c r="AM16" i="2" s="1"/>
  <c r="CI41" i="2"/>
  <c r="CL41" i="2" s="1"/>
  <c r="CI61" i="2"/>
  <c r="CL61" i="2" s="1"/>
  <c r="AN35" i="2"/>
  <c r="CI62" i="2"/>
  <c r="CL62" i="2" s="1"/>
  <c r="CI63" i="2"/>
  <c r="CL63" i="2" s="1"/>
  <c r="AV9" i="2"/>
  <c r="AL35" i="2"/>
  <c r="AM35" i="2" s="1"/>
  <c r="AO35" i="2"/>
  <c r="AW9" i="2"/>
  <c r="AO46" i="2"/>
  <c r="AN46" i="2"/>
  <c r="AH43" i="2"/>
  <c r="AN48" i="2"/>
  <c r="AS48" i="2"/>
  <c r="AT48" i="2" s="1"/>
  <c r="AU48" i="2" s="1"/>
  <c r="AT9" i="2"/>
  <c r="AU9" i="2" s="1"/>
  <c r="AP9" i="2"/>
  <c r="AG15" i="9"/>
  <c r="DA26" i="9"/>
  <c r="DA15" i="9"/>
  <c r="CV9" i="9"/>
  <c r="CV8" i="9"/>
  <c r="DA17" i="9"/>
  <c r="AA38" i="9"/>
  <c r="AA40" i="9"/>
  <c r="CV19" i="9"/>
  <c r="DA38" i="9"/>
  <c r="CV34" i="9"/>
  <c r="DA36" i="9"/>
  <c r="CV25" i="9"/>
  <c r="DE33" i="9"/>
  <c r="DD33" i="9"/>
  <c r="DF33" i="9" s="1"/>
  <c r="DE29" i="9"/>
  <c r="DD29" i="9"/>
  <c r="DE31" i="9"/>
  <c r="DD31" i="9"/>
  <c r="DE27" i="9"/>
  <c r="DD27" i="9"/>
  <c r="DF27" i="9" s="1"/>
  <c r="DE38" i="9"/>
  <c r="DD38" i="9"/>
  <c r="DF38" i="9" s="1"/>
  <c r="DC20" i="9"/>
  <c r="CY20" i="9"/>
  <c r="DA20" i="9" s="1"/>
  <c r="CZ20" i="9"/>
  <c r="DE12" i="9"/>
  <c r="DD12" i="9"/>
  <c r="DE11" i="9"/>
  <c r="DD11" i="9"/>
  <c r="DD17" i="9"/>
  <c r="DE17" i="9"/>
  <c r="DF17" i="9" s="1"/>
  <c r="DE42" i="9"/>
  <c r="DD42" i="9"/>
  <c r="CZ25" i="9"/>
  <c r="DA25" i="9" s="1"/>
  <c r="CY25" i="9"/>
  <c r="DC25" i="9"/>
  <c r="DE18" i="9"/>
  <c r="DD18" i="9"/>
  <c r="DF18" i="9" s="1"/>
  <c r="DE30" i="9"/>
  <c r="DD30" i="9"/>
  <c r="DE16" i="9"/>
  <c r="DD16" i="9"/>
  <c r="DF16" i="9" s="1"/>
  <c r="DC34" i="9"/>
  <c r="CZ34" i="9"/>
  <c r="CY34" i="9"/>
  <c r="DA34" i="9" s="1"/>
  <c r="DE35" i="9"/>
  <c r="DD35" i="9"/>
  <c r="DC28" i="9"/>
  <c r="CZ28" i="9"/>
  <c r="CY28" i="9"/>
  <c r="DA28" i="9" s="1"/>
  <c r="DE14" i="9"/>
  <c r="DD14" i="9"/>
  <c r="DF14" i="9" s="1"/>
  <c r="AG18" i="9"/>
  <c r="DC9" i="9"/>
  <c r="CZ9" i="9"/>
  <c r="CY9" i="9"/>
  <c r="DD13" i="9"/>
  <c r="DE13" i="9"/>
  <c r="DF13" i="9" s="1"/>
  <c r="CZ41" i="9"/>
  <c r="CY41" i="9"/>
  <c r="DA41" i="9" s="1"/>
  <c r="DC41" i="9"/>
  <c r="CZ8" i="9"/>
  <c r="CY8" i="9"/>
  <c r="DA8" i="9" s="1"/>
  <c r="DC10" i="9"/>
  <c r="CZ10" i="9"/>
  <c r="CY10" i="9"/>
  <c r="DA10" i="9" s="1"/>
  <c r="DE36" i="9"/>
  <c r="DD36" i="9"/>
  <c r="DC19" i="9"/>
  <c r="CZ19" i="9"/>
  <c r="CY19" i="9"/>
  <c r="DA19" i="9" s="1"/>
  <c r="DD15" i="9"/>
  <c r="DE15" i="9"/>
  <c r="DE26" i="9"/>
  <c r="DD26" i="9"/>
  <c r="DF26" i="9" s="1"/>
  <c r="DE32" i="9"/>
  <c r="DD32" i="9"/>
  <c r="DF32" i="9" s="1"/>
  <c r="CG41" i="14"/>
  <c r="CG34" i="14"/>
  <c r="Z22" i="14"/>
  <c r="Y22" i="14"/>
  <c r="AA22" i="14" s="1"/>
  <c r="AD22" i="14"/>
  <c r="AJ33" i="14"/>
  <c r="U28" i="14"/>
  <c r="CG30" i="14"/>
  <c r="AG23" i="14"/>
  <c r="U41" i="14"/>
  <c r="CG38" i="14"/>
  <c r="CG18" i="14"/>
  <c r="CG12" i="14"/>
  <c r="AG30" i="14"/>
  <c r="AF33" i="14"/>
  <c r="AG33" i="14" s="1"/>
  <c r="CG14" i="14"/>
  <c r="CG13" i="14"/>
  <c r="CG26" i="14"/>
  <c r="AA8" i="14"/>
  <c r="AA42" i="14"/>
  <c r="CG29" i="14"/>
  <c r="CG25" i="14"/>
  <c r="CG10" i="14"/>
  <c r="AA25" i="14"/>
  <c r="U11" i="14"/>
  <c r="CG19" i="14"/>
  <c r="CG28" i="14"/>
  <c r="CG20" i="14"/>
  <c r="CG9" i="14"/>
  <c r="CG15" i="14"/>
  <c r="CG17" i="14"/>
  <c r="CG11" i="14"/>
  <c r="AA15" i="14"/>
  <c r="U31" i="14"/>
  <c r="U36" i="14"/>
  <c r="AA28" i="14"/>
  <c r="AA21" i="14"/>
  <c r="Z11" i="14"/>
  <c r="Y11" i="14"/>
  <c r="AD11" i="14"/>
  <c r="U24" i="14"/>
  <c r="U14" i="14"/>
  <c r="U12" i="14"/>
  <c r="U32" i="14"/>
  <c r="AM29" i="14"/>
  <c r="U13" i="14"/>
  <c r="Z32" i="14"/>
  <c r="Y32" i="14"/>
  <c r="AD32" i="14"/>
  <c r="U18" i="14"/>
  <c r="AA19" i="14"/>
  <c r="AA20" i="14"/>
  <c r="Z26" i="14"/>
  <c r="Y26" i="14"/>
  <c r="AD26" i="14"/>
  <c r="AD31" i="14"/>
  <c r="Z31" i="14"/>
  <c r="Y31" i="14"/>
  <c r="AG42" i="14"/>
  <c r="U26" i="14"/>
  <c r="AA37" i="14"/>
  <c r="U40" i="14"/>
  <c r="U35" i="14"/>
  <c r="AM39" i="9"/>
  <c r="AE25" i="9"/>
  <c r="AU14" i="9"/>
  <c r="AP14" i="9"/>
  <c r="AK14" i="9"/>
  <c r="AL14" i="9"/>
  <c r="AM14" i="9"/>
  <c r="AA9" i="9"/>
  <c r="AM29" i="9"/>
  <c r="AM27" i="9"/>
  <c r="AZ37" i="9"/>
  <c r="BA37" i="9" s="1"/>
  <c r="AG14" i="9"/>
  <c r="AG26" i="9"/>
  <c r="AG23" i="9"/>
  <c r="AS37" i="9"/>
  <c r="AF25" i="9"/>
  <c r="AA33" i="9"/>
  <c r="U16" i="9"/>
  <c r="AG34" i="9"/>
  <c r="AX37" i="9"/>
  <c r="AM37" i="9"/>
  <c r="AA36" i="9"/>
  <c r="AA10" i="9"/>
  <c r="AG32" i="9"/>
  <c r="U17" i="9"/>
  <c r="U8" i="9"/>
  <c r="U30" i="9"/>
  <c r="AA24" i="9"/>
  <c r="AZ29" i="9"/>
  <c r="AQ29" i="9"/>
  <c r="AR29" i="9"/>
  <c r="AG41" i="9"/>
  <c r="AW29" i="9"/>
  <c r="AV29" i="9"/>
  <c r="AA22" i="9"/>
  <c r="AA20" i="9"/>
  <c r="U42" i="9"/>
  <c r="AF28" i="9"/>
  <c r="AE28" i="9"/>
  <c r="AG28" i="9" s="1"/>
  <c r="AJ28" i="9"/>
  <c r="AG31" i="9"/>
  <c r="AA35" i="9"/>
  <c r="AE40" i="9"/>
  <c r="AJ40" i="9"/>
  <c r="AF40" i="9"/>
  <c r="AA19" i="9"/>
  <c r="AA11" i="9"/>
  <c r="AJ16" i="9"/>
  <c r="AE20" i="9"/>
  <c r="AF20" i="9"/>
  <c r="AA21" i="9"/>
  <c r="U13" i="9"/>
  <c r="AG12" i="9"/>
  <c r="AA28" i="9"/>
  <c r="AL43" i="2"/>
  <c r="AM43" i="2" s="1"/>
  <c r="AN43" i="2"/>
  <c r="AO43" i="2"/>
  <c r="AS43" i="2"/>
  <c r="AH54" i="2"/>
  <c r="AH29" i="2"/>
  <c r="AX36" i="2"/>
  <c r="AP44" i="2"/>
  <c r="AH23" i="2"/>
  <c r="AP15" i="2"/>
  <c r="AN24" i="2"/>
  <c r="AL24" i="2"/>
  <c r="AM24" i="2" s="1"/>
  <c r="AO24" i="2"/>
  <c r="AS24" i="2"/>
  <c r="AH52" i="2"/>
  <c r="AH62" i="2"/>
  <c r="AX39" i="2"/>
  <c r="AH24" i="2"/>
  <c r="AO29" i="2"/>
  <c r="AL29" i="2"/>
  <c r="AM29" i="2" s="1"/>
  <c r="AN29" i="2"/>
  <c r="AS29" i="2"/>
  <c r="BA15" i="2"/>
  <c r="AT15" i="2"/>
  <c r="AU15" i="2" s="1"/>
  <c r="AV15" i="2"/>
  <c r="AW15" i="2"/>
  <c r="AH12" i="2"/>
  <c r="AH59" i="2"/>
  <c r="AH40" i="2"/>
  <c r="AH38" i="2"/>
  <c r="AL13" i="2"/>
  <c r="AM13" i="2" s="1"/>
  <c r="AS13" i="2"/>
  <c r="AO13" i="2"/>
  <c r="AN13" i="2"/>
  <c r="AP6" i="2"/>
  <c r="AN26" i="2"/>
  <c r="AO26" i="2"/>
  <c r="AL26" i="2"/>
  <c r="AM26" i="2" s="1"/>
  <c r="AS26" i="2"/>
  <c r="AP34" i="2"/>
  <c r="AH26" i="2"/>
  <c r="AL40" i="2"/>
  <c r="AM40" i="2" s="1"/>
  <c r="AS40" i="2"/>
  <c r="AO40" i="2"/>
  <c r="AN40" i="2"/>
  <c r="AH41" i="2"/>
  <c r="AH28" i="2"/>
  <c r="AH21" i="2"/>
  <c r="AH13" i="2"/>
  <c r="AO38" i="2"/>
  <c r="AL38" i="2"/>
  <c r="AM38" i="2" s="1"/>
  <c r="AN38" i="2"/>
  <c r="AS38" i="2"/>
  <c r="AH58" i="2"/>
  <c r="AP50" i="2"/>
  <c r="AP61" i="2"/>
  <c r="AP20" i="2"/>
  <c r="BN36" i="2"/>
  <c r="AP55" i="2"/>
  <c r="AL21" i="2"/>
  <c r="AM21" i="2" s="1"/>
  <c r="AS21" i="2"/>
  <c r="AO21" i="2"/>
  <c r="AN21" i="2"/>
  <c r="AH17" i="2"/>
  <c r="AH27" i="2"/>
  <c r="AH33" i="2"/>
  <c r="CR61" i="2"/>
  <c r="CS61" i="2"/>
  <c r="CP61" i="2"/>
  <c r="CQ61" i="2" s="1"/>
  <c r="CS41" i="2"/>
  <c r="CP41" i="2"/>
  <c r="CQ41" i="2" s="1"/>
  <c r="CR41" i="2"/>
  <c r="CP62" i="2"/>
  <c r="CQ62" i="2" s="1"/>
  <c r="CR62" i="2"/>
  <c r="CS62" i="2"/>
  <c r="AS58" i="2"/>
  <c r="AO58" i="2"/>
  <c r="AN58" i="2"/>
  <c r="AL58" i="2"/>
  <c r="AM58" i="2" s="1"/>
  <c r="AP30" i="2"/>
  <c r="AN27" i="2"/>
  <c r="AS27" i="2"/>
  <c r="AL27" i="2"/>
  <c r="AM27" i="2" s="1"/>
  <c r="AO27" i="2"/>
  <c r="BI9" i="2"/>
  <c r="BD9" i="2"/>
  <c r="BB9" i="2"/>
  <c r="BC9" i="2" s="1"/>
  <c r="BE9" i="2"/>
  <c r="AH14" i="2"/>
  <c r="AO33" i="2"/>
  <c r="AN33" i="2"/>
  <c r="AL33" i="2"/>
  <c r="AM33" i="2" s="1"/>
  <c r="AS33" i="2"/>
  <c r="AH49" i="2"/>
  <c r="AX19" i="2"/>
  <c r="AO23" i="2"/>
  <c r="AN23" i="2"/>
  <c r="AL23" i="2"/>
  <c r="AM23" i="2" s="1"/>
  <c r="AS23" i="2"/>
  <c r="AS52" i="2"/>
  <c r="AN52" i="2"/>
  <c r="AL52" i="2"/>
  <c r="AM52" i="2" s="1"/>
  <c r="AO52" i="2"/>
  <c r="AO59" i="2"/>
  <c r="AN59" i="2"/>
  <c r="AL59" i="2"/>
  <c r="AM59" i="2" s="1"/>
  <c r="AS59" i="2"/>
  <c r="AN28" i="2"/>
  <c r="AL28" i="2"/>
  <c r="AM28" i="2" s="1"/>
  <c r="AS28" i="2"/>
  <c r="AO28" i="2"/>
  <c r="AT6" i="2"/>
  <c r="AU6" i="2" s="1"/>
  <c r="AV6" i="2"/>
  <c r="AW6" i="2"/>
  <c r="BA6" i="2"/>
  <c r="AL17" i="2"/>
  <c r="AM17" i="2" s="1"/>
  <c r="AS17" i="2"/>
  <c r="AN17" i="2"/>
  <c r="AO17" i="2"/>
  <c r="AH37" i="2"/>
  <c r="BF63" i="2"/>
  <c r="AE20" i="14"/>
  <c r="AJ16" i="14"/>
  <c r="AF20" i="14"/>
  <c r="U17" i="14"/>
  <c r="Y36" i="14"/>
  <c r="Z36" i="14"/>
  <c r="AD36" i="14"/>
  <c r="AJ11" i="14"/>
  <c r="AE15" i="14"/>
  <c r="AF15" i="14"/>
  <c r="AA34" i="14"/>
  <c r="AA38" i="14"/>
  <c r="Z9" i="14"/>
  <c r="Y9" i="14"/>
  <c r="AD9" i="14"/>
  <c r="AJ12" i="14"/>
  <c r="AE16" i="14"/>
  <c r="AF16" i="14"/>
  <c r="AA39" i="14"/>
  <c r="AJ38" i="14"/>
  <c r="AE38" i="14"/>
  <c r="AF38" i="14"/>
  <c r="AA16" i="14"/>
  <c r="U9" i="14"/>
  <c r="AA27" i="14"/>
  <c r="AA10" i="14"/>
  <c r="AP33" i="14"/>
  <c r="AL33" i="14"/>
  <c r="AK33" i="14"/>
  <c r="BB57" i="2"/>
  <c r="BC57" i="2" s="1"/>
  <c r="AK34" i="9"/>
  <c r="AL34" i="9"/>
  <c r="AP34" i="9"/>
  <c r="AU34" i="9"/>
  <c r="AZ39" i="9"/>
  <c r="AQ39" i="9"/>
  <c r="AR39" i="9"/>
  <c r="AL41" i="2"/>
  <c r="AM41" i="2" s="1"/>
  <c r="AS41" i="2"/>
  <c r="AN41" i="2"/>
  <c r="AO41" i="2"/>
  <c r="AJ37" i="14"/>
  <c r="AE37" i="14"/>
  <c r="AF37" i="14"/>
  <c r="BE39" i="2"/>
  <c r="BI39" i="2"/>
  <c r="BB39" i="2"/>
  <c r="BC39" i="2" s="1"/>
  <c r="BD39" i="2"/>
  <c r="AT5" i="2"/>
  <c r="AU5" i="2" s="1"/>
  <c r="BA5" i="2"/>
  <c r="AW5" i="2"/>
  <c r="AV5" i="2"/>
  <c r="AF8" i="14"/>
  <c r="AE8" i="14"/>
  <c r="AT55" i="2"/>
  <c r="AU55" i="2" s="1"/>
  <c r="AW55" i="2"/>
  <c r="BA55" i="2"/>
  <c r="AV55" i="2"/>
  <c r="AK10" i="9"/>
  <c r="AL10" i="9"/>
  <c r="AU10" i="9"/>
  <c r="AP10" i="9"/>
  <c r="AF11" i="9"/>
  <c r="AE11" i="9"/>
  <c r="AU32" i="9"/>
  <c r="AL32" i="9"/>
  <c r="AP32" i="9"/>
  <c r="AK32" i="9"/>
  <c r="AU11" i="9"/>
  <c r="AP11" i="9"/>
  <c r="AL11" i="9"/>
  <c r="AK11" i="9"/>
  <c r="AO49" i="2"/>
  <c r="AN49" i="2"/>
  <c r="AL49" i="2"/>
  <c r="AM49" i="2" s="1"/>
  <c r="AS49" i="2"/>
  <c r="BA44" i="2"/>
  <c r="AV44" i="2"/>
  <c r="AW44" i="2"/>
  <c r="AT44" i="2"/>
  <c r="AU44" i="2" s="1"/>
  <c r="AH56" i="2"/>
  <c r="AP60" i="2"/>
  <c r="AT20" i="2"/>
  <c r="AU20" i="2" s="1"/>
  <c r="AW20" i="2"/>
  <c r="BA20" i="2"/>
  <c r="AV20" i="2"/>
  <c r="AL32" i="2"/>
  <c r="AM32" i="2" s="1"/>
  <c r="AN32" i="2"/>
  <c r="AO32" i="2"/>
  <c r="AS32" i="2"/>
  <c r="AE34" i="14"/>
  <c r="AJ34" i="14"/>
  <c r="AF34" i="14"/>
  <c r="AS7" i="2"/>
  <c r="AL7" i="2"/>
  <c r="AM7" i="2" s="1"/>
  <c r="AN7" i="2"/>
  <c r="AO7" i="2"/>
  <c r="AN12" i="2"/>
  <c r="AO12" i="2"/>
  <c r="AS12" i="2"/>
  <c r="AL12" i="2"/>
  <c r="AM12" i="2" s="1"/>
  <c r="AD13" i="14"/>
  <c r="Z13" i="14"/>
  <c r="Y13" i="14"/>
  <c r="AE21" i="14"/>
  <c r="AJ17" i="14"/>
  <c r="AF21" i="14"/>
  <c r="AP25" i="9"/>
  <c r="AK25" i="9"/>
  <c r="AU25" i="9"/>
  <c r="AL25" i="9"/>
  <c r="Z16" i="9"/>
  <c r="AD16" i="9"/>
  <c r="Y16" i="9"/>
  <c r="Y8" i="9"/>
  <c r="AD8" i="9"/>
  <c r="Z8" i="9"/>
  <c r="BB19" i="2"/>
  <c r="BC19" i="2" s="1"/>
  <c r="BE19" i="2"/>
  <c r="BI19" i="2"/>
  <c r="BD19" i="2"/>
  <c r="AN56" i="2"/>
  <c r="AS56" i="2"/>
  <c r="AO56" i="2"/>
  <c r="AL56" i="2"/>
  <c r="AM56" i="2" s="1"/>
  <c r="AL54" i="2"/>
  <c r="AM54" i="2" s="1"/>
  <c r="AN54" i="2"/>
  <c r="AO54" i="2"/>
  <c r="AS54" i="2"/>
  <c r="AV30" i="2"/>
  <c r="AT30" i="2"/>
  <c r="AU30" i="2" s="1"/>
  <c r="BA30" i="2"/>
  <c r="AW30" i="2"/>
  <c r="AP45" i="2"/>
  <c r="AF33" i="9"/>
  <c r="AE33" i="9"/>
  <c r="AJ33" i="9"/>
  <c r="AU31" i="9"/>
  <c r="AP31" i="9"/>
  <c r="AL31" i="9"/>
  <c r="AK31" i="9"/>
  <c r="AH7" i="2"/>
  <c r="AO14" i="2"/>
  <c r="AN14" i="2"/>
  <c r="AL14" i="2"/>
  <c r="AM14" i="2" s="1"/>
  <c r="AS14" i="2"/>
  <c r="Z42" i="9"/>
  <c r="AD42" i="9"/>
  <c r="Y42" i="9"/>
  <c r="AD40" i="14"/>
  <c r="Y40" i="14"/>
  <c r="Z40" i="14"/>
  <c r="AF38" i="9"/>
  <c r="AJ38" i="9"/>
  <c r="AE38" i="9"/>
  <c r="AP19" i="14"/>
  <c r="AK19" i="14"/>
  <c r="AL19" i="14"/>
  <c r="AW11" i="2"/>
  <c r="BA11" i="2"/>
  <c r="AT11" i="2"/>
  <c r="AU11" i="2" s="1"/>
  <c r="AV11" i="2"/>
  <c r="AF27" i="14"/>
  <c r="AJ27" i="14"/>
  <c r="AE27" i="14"/>
  <c r="AW39" i="9"/>
  <c r="AV39" i="9"/>
  <c r="AE19" i="14"/>
  <c r="AJ15" i="14"/>
  <c r="AF19" i="14"/>
  <c r="AE9" i="9"/>
  <c r="AF9" i="9"/>
  <c r="AP5" i="2"/>
  <c r="AU19" i="9"/>
  <c r="AP19" i="9"/>
  <c r="AK19" i="9"/>
  <c r="AL19" i="9"/>
  <c r="AF39" i="14"/>
  <c r="AJ39" i="14"/>
  <c r="AE39" i="14"/>
  <c r="AE25" i="14"/>
  <c r="AJ25" i="14"/>
  <c r="AF25" i="14"/>
  <c r="AN37" i="2"/>
  <c r="AL37" i="2"/>
  <c r="AM37" i="2" s="1"/>
  <c r="AO37" i="2"/>
  <c r="AS37" i="2"/>
  <c r="CS63" i="2"/>
  <c r="CR63" i="2"/>
  <c r="CP63" i="2"/>
  <c r="CQ63" i="2" s="1"/>
  <c r="AD24" i="14"/>
  <c r="Y24" i="14"/>
  <c r="Z24" i="14"/>
  <c r="AT60" i="2"/>
  <c r="AU60" i="2" s="1"/>
  <c r="AW60" i="2"/>
  <c r="BA60" i="2"/>
  <c r="AV60" i="2"/>
  <c r="AO62" i="2"/>
  <c r="AS62" i="2"/>
  <c r="AN62" i="2"/>
  <c r="AL62" i="2"/>
  <c r="AM62" i="2" s="1"/>
  <c r="Y12" i="14"/>
  <c r="Z12" i="14"/>
  <c r="AD12" i="14"/>
  <c r="AE24" i="9"/>
  <c r="AF24" i="9"/>
  <c r="AJ20" i="9"/>
  <c r="AT45" i="2"/>
  <c r="AU45" i="2" s="1"/>
  <c r="AV45" i="2"/>
  <c r="BA45" i="2"/>
  <c r="AW45" i="2"/>
  <c r="AE22" i="9"/>
  <c r="AJ18" i="9"/>
  <c r="AF22" i="9"/>
  <c r="Y14" i="14"/>
  <c r="Z14" i="14"/>
  <c r="AD14" i="14"/>
  <c r="AH47" i="2"/>
  <c r="AR29" i="14"/>
  <c r="AQ29" i="14"/>
  <c r="AU29" i="14"/>
  <c r="AT50" i="2"/>
  <c r="AU50" i="2" s="1"/>
  <c r="AV50" i="2"/>
  <c r="AW50" i="2"/>
  <c r="BA50" i="2"/>
  <c r="AP18" i="2"/>
  <c r="AP11" i="2"/>
  <c r="Z18" i="14"/>
  <c r="Y18" i="14"/>
  <c r="AD18" i="14"/>
  <c r="Z13" i="9"/>
  <c r="AD13" i="9"/>
  <c r="Y13" i="9"/>
  <c r="AT53" i="2"/>
  <c r="AU53" i="2" s="1"/>
  <c r="AV53" i="2"/>
  <c r="BA53" i="2"/>
  <c r="AW53" i="2"/>
  <c r="AE10" i="9"/>
  <c r="AF10" i="9"/>
  <c r="AF10" i="14"/>
  <c r="AE10" i="14"/>
  <c r="AF28" i="14"/>
  <c r="AE28" i="14"/>
  <c r="AJ28" i="14"/>
  <c r="AX51" i="2"/>
  <c r="AD17" i="9"/>
  <c r="Z17" i="9"/>
  <c r="Y17" i="9"/>
  <c r="AZ27" i="9"/>
  <c r="AR27" i="9"/>
  <c r="AQ27" i="9"/>
  <c r="Z35" i="14"/>
  <c r="Y35" i="14"/>
  <c r="AD35" i="14"/>
  <c r="AK41" i="9"/>
  <c r="AU41" i="9"/>
  <c r="AP41" i="9"/>
  <c r="AL41" i="9"/>
  <c r="AV18" i="2"/>
  <c r="AW18" i="2"/>
  <c r="AT18" i="2"/>
  <c r="AU18" i="2" s="1"/>
  <c r="BA18" i="2"/>
  <c r="Z17" i="14"/>
  <c r="AD17" i="14"/>
  <c r="Y17" i="14"/>
  <c r="AJ36" i="9"/>
  <c r="AF36" i="9"/>
  <c r="AE36" i="9"/>
  <c r="AP53" i="2"/>
  <c r="AH32" i="2"/>
  <c r="AE19" i="9"/>
  <c r="AJ15" i="9"/>
  <c r="AF19" i="9"/>
  <c r="AV34" i="2"/>
  <c r="BA34" i="2"/>
  <c r="AT34" i="2"/>
  <c r="AU34" i="2" s="1"/>
  <c r="AW34" i="2"/>
  <c r="AJ17" i="9"/>
  <c r="AE21" i="9"/>
  <c r="AF21" i="9"/>
  <c r="BE51" i="2"/>
  <c r="BI51" i="2"/>
  <c r="BB51" i="2"/>
  <c r="BC51" i="2" s="1"/>
  <c r="BD51" i="2"/>
  <c r="AU8" i="9"/>
  <c r="AK8" i="9"/>
  <c r="AP8" i="9"/>
  <c r="AL8" i="9"/>
  <c r="AD41" i="14"/>
  <c r="Z41" i="14"/>
  <c r="Y41" i="14"/>
  <c r="AD30" i="9"/>
  <c r="Z30" i="9"/>
  <c r="Y30" i="9"/>
  <c r="AL26" i="9"/>
  <c r="AK26" i="9"/>
  <c r="AP26" i="9"/>
  <c r="AU26" i="9"/>
  <c r="AL42" i="14"/>
  <c r="AP42" i="14"/>
  <c r="AK42" i="14"/>
  <c r="AL30" i="14"/>
  <c r="AP30" i="14"/>
  <c r="AK30" i="14"/>
  <c r="AO47" i="2"/>
  <c r="AL47" i="2"/>
  <c r="AM47" i="2" s="1"/>
  <c r="AS47" i="2"/>
  <c r="AN47" i="2"/>
  <c r="AJ35" i="9"/>
  <c r="AE35" i="9"/>
  <c r="AF35" i="9"/>
  <c r="AV27" i="9"/>
  <c r="AW27" i="9"/>
  <c r="BA61" i="2"/>
  <c r="AV61" i="2"/>
  <c r="AW61" i="2"/>
  <c r="AT61" i="2"/>
  <c r="AU61" i="2" s="1"/>
  <c r="BI57" i="2" l="1"/>
  <c r="DJ45" i="2"/>
  <c r="AW10" i="2"/>
  <c r="AP57" i="2"/>
  <c r="BD46" i="2"/>
  <c r="BU31" i="2"/>
  <c r="BD57" i="2"/>
  <c r="BF57" i="2" s="1"/>
  <c r="AV57" i="2"/>
  <c r="BJ31" i="2"/>
  <c r="BK31" i="2" s="1"/>
  <c r="AW57" i="2"/>
  <c r="BT31" i="2"/>
  <c r="AV8" i="2"/>
  <c r="AT57" i="2"/>
  <c r="AU57" i="2" s="1"/>
  <c r="BY31" i="2"/>
  <c r="CB31" i="2" s="1"/>
  <c r="AW8" i="2"/>
  <c r="BL31" i="2"/>
  <c r="DJ59" i="2"/>
  <c r="DJ44" i="2"/>
  <c r="DJ42" i="2"/>
  <c r="BJ42" i="2"/>
  <c r="BK42" i="2" s="1"/>
  <c r="BF31" i="2"/>
  <c r="DJ43" i="2"/>
  <c r="BI46" i="2"/>
  <c r="BJ46" i="2" s="1"/>
  <c r="BK46" i="2" s="1"/>
  <c r="DJ46" i="2"/>
  <c r="AT10" i="2"/>
  <c r="AU10" i="2" s="1"/>
  <c r="AP8" i="2"/>
  <c r="BB46" i="2"/>
  <c r="BC46" i="2" s="1"/>
  <c r="AV10" i="2"/>
  <c r="DI61" i="2"/>
  <c r="CX61" i="2"/>
  <c r="CY61" i="2" s="1"/>
  <c r="AT8" i="2"/>
  <c r="AU8" i="2" s="1"/>
  <c r="DH62" i="2"/>
  <c r="CX62" i="2"/>
  <c r="CY62" i="2" s="1"/>
  <c r="DQ59" i="2"/>
  <c r="DP59" i="2"/>
  <c r="DN59" i="2"/>
  <c r="DO59" i="2" s="1"/>
  <c r="DQ45" i="2"/>
  <c r="DN45" i="2"/>
  <c r="DO45" i="2" s="1"/>
  <c r="DP45" i="2"/>
  <c r="DN43" i="2"/>
  <c r="DO43" i="2" s="1"/>
  <c r="DQ43" i="2"/>
  <c r="DP43" i="2"/>
  <c r="DP44" i="2"/>
  <c r="DQ44" i="2"/>
  <c r="DN44" i="2"/>
  <c r="DO44" i="2" s="1"/>
  <c r="DH63" i="2"/>
  <c r="CX63" i="2"/>
  <c r="CY63" i="2" s="1"/>
  <c r="DQ60" i="2"/>
  <c r="DN60" i="2"/>
  <c r="DO60" i="2" s="1"/>
  <c r="DP60" i="2"/>
  <c r="BF42" i="2"/>
  <c r="DN46" i="2"/>
  <c r="DO46" i="2" s="1"/>
  <c r="DP46" i="2"/>
  <c r="DQ46" i="2"/>
  <c r="DP42" i="2"/>
  <c r="DN42" i="2"/>
  <c r="DO42" i="2" s="1"/>
  <c r="DQ42" i="2"/>
  <c r="DH41" i="2"/>
  <c r="CX41" i="2"/>
  <c r="CY41" i="2" s="1"/>
  <c r="AP46" i="2"/>
  <c r="AX35" i="2"/>
  <c r="AP48" i="2"/>
  <c r="AX42" i="2"/>
  <c r="BL42" i="2"/>
  <c r="DH61" i="2"/>
  <c r="BA48" i="2"/>
  <c r="BE48" i="2" s="1"/>
  <c r="DA61" i="2"/>
  <c r="CZ61" i="2"/>
  <c r="DA41" i="2"/>
  <c r="CZ41" i="2"/>
  <c r="BE35" i="2"/>
  <c r="BB35" i="2"/>
  <c r="BC35" i="2" s="1"/>
  <c r="BD35" i="2"/>
  <c r="CZ62" i="2"/>
  <c r="DA62" i="2"/>
  <c r="DA63" i="2"/>
  <c r="CZ63" i="2"/>
  <c r="AP25" i="2"/>
  <c r="AW25" i="2"/>
  <c r="BA25" i="2"/>
  <c r="AT25" i="2"/>
  <c r="AU25" i="2" s="1"/>
  <c r="AV25" i="2"/>
  <c r="AX9" i="2"/>
  <c r="AP35" i="2"/>
  <c r="BA16" i="2"/>
  <c r="AV16" i="2"/>
  <c r="AW16" i="2"/>
  <c r="AT16" i="2"/>
  <c r="AU16" i="2" s="1"/>
  <c r="AW48" i="2"/>
  <c r="AV48" i="2"/>
  <c r="AV22" i="2"/>
  <c r="BA22" i="2"/>
  <c r="AW22" i="2"/>
  <c r="AT22" i="2"/>
  <c r="AU22" i="2" s="1"/>
  <c r="AP22" i="2"/>
  <c r="AP16" i="2"/>
  <c r="DF36" i="9"/>
  <c r="DF11" i="9"/>
  <c r="DF35" i="9"/>
  <c r="DF15" i="9"/>
  <c r="DF12" i="9"/>
  <c r="DA9" i="9"/>
  <c r="DF42" i="9"/>
  <c r="DF31" i="9"/>
  <c r="AS39" i="9"/>
  <c r="DF30" i="9"/>
  <c r="DF29" i="9"/>
  <c r="DE8" i="9"/>
  <c r="DD8" i="9"/>
  <c r="DF8" i="9" s="1"/>
  <c r="DE41" i="9"/>
  <c r="DD41" i="9"/>
  <c r="BB37" i="9"/>
  <c r="BC37" i="9" s="1"/>
  <c r="AG25" i="9"/>
  <c r="DE34" i="9"/>
  <c r="DD34" i="9"/>
  <c r="DF34" i="9" s="1"/>
  <c r="DE9" i="9"/>
  <c r="DD9" i="9"/>
  <c r="DF9" i="9" s="1"/>
  <c r="DE28" i="9"/>
  <c r="DD28" i="9"/>
  <c r="DD20" i="9"/>
  <c r="DF20" i="9" s="1"/>
  <c r="DE20" i="9"/>
  <c r="BE37" i="9"/>
  <c r="DE10" i="9"/>
  <c r="DD10" i="9"/>
  <c r="DF10" i="9" s="1"/>
  <c r="DD19" i="9"/>
  <c r="DF19" i="9" s="1"/>
  <c r="DE19" i="9"/>
  <c r="DD25" i="9"/>
  <c r="DE25" i="9"/>
  <c r="AS27" i="9"/>
  <c r="AG11" i="9"/>
  <c r="AE22" i="14"/>
  <c r="AJ18" i="14"/>
  <c r="AF22" i="14"/>
  <c r="AA14" i="14"/>
  <c r="AG16" i="14"/>
  <c r="AM33" i="14"/>
  <c r="AA9" i="14"/>
  <c r="AA26" i="14"/>
  <c r="AA11" i="14"/>
  <c r="AA32" i="14"/>
  <c r="AA17" i="14"/>
  <c r="AM30" i="14"/>
  <c r="AG8" i="14"/>
  <c r="AG19" i="14"/>
  <c r="AA41" i="14"/>
  <c r="AG27" i="14"/>
  <c r="AM42" i="14"/>
  <c r="AG10" i="14"/>
  <c r="AF11" i="14"/>
  <c r="AE11" i="14"/>
  <c r="AG39" i="14"/>
  <c r="AA40" i="14"/>
  <c r="AM19" i="14"/>
  <c r="AJ31" i="14"/>
  <c r="AE31" i="14"/>
  <c r="AF31" i="14"/>
  <c r="AG21" i="14"/>
  <c r="AG34" i="14"/>
  <c r="AE32" i="14"/>
  <c r="AF32" i="14"/>
  <c r="AJ32" i="14"/>
  <c r="AF26" i="14"/>
  <c r="AE26" i="14"/>
  <c r="AJ26" i="14"/>
  <c r="AG25" i="14"/>
  <c r="AA24" i="14"/>
  <c r="AA18" i="14"/>
  <c r="AG20" i="14"/>
  <c r="AA31" i="14"/>
  <c r="AG38" i="9"/>
  <c r="AG35" i="9"/>
  <c r="AR14" i="9"/>
  <c r="AZ14" i="9"/>
  <c r="AQ14" i="9"/>
  <c r="AS14" i="9" s="1"/>
  <c r="AW14" i="9"/>
  <c r="AV14" i="9"/>
  <c r="AG33" i="9"/>
  <c r="AM19" i="9"/>
  <c r="AG10" i="9"/>
  <c r="AM10" i="9"/>
  <c r="AX27" i="9"/>
  <c r="AG20" i="9"/>
  <c r="AA16" i="9"/>
  <c r="AX29" i="9"/>
  <c r="AG22" i="9"/>
  <c r="AM32" i="9"/>
  <c r="AA17" i="9"/>
  <c r="AM11" i="9"/>
  <c r="AG21" i="9"/>
  <c r="AS29" i="9"/>
  <c r="AM8" i="9"/>
  <c r="AA13" i="9"/>
  <c r="AM25" i="9"/>
  <c r="AG19" i="9"/>
  <c r="BA29" i="9"/>
  <c r="BE29" i="9"/>
  <c r="BB29" i="9"/>
  <c r="AA8" i="9"/>
  <c r="AU40" i="9"/>
  <c r="AK40" i="9"/>
  <c r="AP40" i="9"/>
  <c r="AL40" i="9"/>
  <c r="AG9" i="9"/>
  <c r="AU16" i="9"/>
  <c r="AL16" i="9"/>
  <c r="AP16" i="9"/>
  <c r="AK16" i="9"/>
  <c r="AU28" i="9"/>
  <c r="AK28" i="9"/>
  <c r="AP28" i="9"/>
  <c r="AL28" i="9"/>
  <c r="AM41" i="9"/>
  <c r="AG24" i="9"/>
  <c r="AM26" i="9"/>
  <c r="AM34" i="9"/>
  <c r="AA30" i="9"/>
  <c r="AG36" i="9"/>
  <c r="AX39" i="9"/>
  <c r="AA42" i="9"/>
  <c r="AM31" i="9"/>
  <c r="AG40" i="9"/>
  <c r="AW43" i="2"/>
  <c r="AV43" i="2"/>
  <c r="AT43" i="2"/>
  <c r="AU43" i="2" s="1"/>
  <c r="BA43" i="2"/>
  <c r="AP43" i="2"/>
  <c r="AP24" i="2"/>
  <c r="AP37" i="2"/>
  <c r="AX30" i="2"/>
  <c r="AX20" i="2"/>
  <c r="AP29" i="2"/>
  <c r="BF9" i="2"/>
  <c r="CT61" i="2"/>
  <c r="AX34" i="2"/>
  <c r="AV24" i="2"/>
  <c r="AW24" i="2"/>
  <c r="BA24" i="2"/>
  <c r="AT24" i="2"/>
  <c r="AU24" i="2" s="1"/>
  <c r="AP56" i="2"/>
  <c r="AX11" i="2"/>
  <c r="BB15" i="2"/>
  <c r="BC15" i="2" s="1"/>
  <c r="BD15" i="2"/>
  <c r="BE15" i="2"/>
  <c r="BI15" i="2"/>
  <c r="AP14" i="2"/>
  <c r="AX44" i="2"/>
  <c r="AX45" i="2"/>
  <c r="BA29" i="2"/>
  <c r="AT29" i="2"/>
  <c r="AU29" i="2" s="1"/>
  <c r="AV29" i="2"/>
  <c r="AW29" i="2"/>
  <c r="BF51" i="2"/>
  <c r="AX15" i="2"/>
  <c r="AP26" i="2"/>
  <c r="AW26" i="2"/>
  <c r="AT26" i="2"/>
  <c r="AU26" i="2" s="1"/>
  <c r="AV26" i="2"/>
  <c r="BA26" i="2"/>
  <c r="AT21" i="2"/>
  <c r="AU21" i="2" s="1"/>
  <c r="AV21" i="2"/>
  <c r="BA21" i="2"/>
  <c r="AW21" i="2"/>
  <c r="AX6" i="2"/>
  <c r="AP52" i="2"/>
  <c r="BA38" i="2"/>
  <c r="AT38" i="2"/>
  <c r="AU38" i="2" s="1"/>
  <c r="AW38" i="2"/>
  <c r="AV38" i="2"/>
  <c r="AP13" i="2"/>
  <c r="AP38" i="2"/>
  <c r="AP21" i="2"/>
  <c r="BA13" i="2"/>
  <c r="AV13" i="2"/>
  <c r="AT13" i="2"/>
  <c r="AU13" i="2" s="1"/>
  <c r="AW13" i="2"/>
  <c r="AX5" i="2"/>
  <c r="BA40" i="2"/>
  <c r="AV40" i="2"/>
  <c r="AW40" i="2"/>
  <c r="AT40" i="2"/>
  <c r="AU40" i="2" s="1"/>
  <c r="AX55" i="2"/>
  <c r="AP58" i="2"/>
  <c r="AP40" i="2"/>
  <c r="AX18" i="2"/>
  <c r="AX50" i="2"/>
  <c r="AP59" i="2"/>
  <c r="AX8" i="2"/>
  <c r="CT62" i="2"/>
  <c r="AW28" i="2"/>
  <c r="AT28" i="2"/>
  <c r="AU28" i="2" s="1"/>
  <c r="AV28" i="2"/>
  <c r="BA28" i="2"/>
  <c r="AV52" i="2"/>
  <c r="AW52" i="2"/>
  <c r="AT52" i="2"/>
  <c r="AU52" i="2" s="1"/>
  <c r="BA52" i="2"/>
  <c r="BA33" i="2"/>
  <c r="AW33" i="2"/>
  <c r="AV33" i="2"/>
  <c r="AT33" i="2"/>
  <c r="AU33" i="2" s="1"/>
  <c r="AP17" i="2"/>
  <c r="AP12" i="2"/>
  <c r="BA17" i="2"/>
  <c r="AV17" i="2"/>
  <c r="AT17" i="2"/>
  <c r="AU17" i="2" s="1"/>
  <c r="AW17" i="2"/>
  <c r="AP28" i="2"/>
  <c r="AV23" i="2"/>
  <c r="AT23" i="2"/>
  <c r="AU23" i="2" s="1"/>
  <c r="BA23" i="2"/>
  <c r="AW23" i="2"/>
  <c r="AP33" i="2"/>
  <c r="CT41" i="2"/>
  <c r="BI10" i="2"/>
  <c r="BE10" i="2"/>
  <c r="BD10" i="2"/>
  <c r="BB10" i="2"/>
  <c r="BC10" i="2" s="1"/>
  <c r="AP23" i="2"/>
  <c r="AP27" i="2"/>
  <c r="AT58" i="2"/>
  <c r="AU58" i="2" s="1"/>
  <c r="AV58" i="2"/>
  <c r="AW58" i="2"/>
  <c r="BA58" i="2"/>
  <c r="AX53" i="2"/>
  <c r="AP47" i="2"/>
  <c r="AP32" i="2"/>
  <c r="BF39" i="2"/>
  <c r="BD6" i="2"/>
  <c r="BI6" i="2"/>
  <c r="BB6" i="2"/>
  <c r="BC6" i="2" s="1"/>
  <c r="BE6" i="2"/>
  <c r="AW59" i="2"/>
  <c r="AT59" i="2"/>
  <c r="AU59" i="2" s="1"/>
  <c r="AV59" i="2"/>
  <c r="BA59" i="2"/>
  <c r="BM9" i="2"/>
  <c r="BQ9" i="2"/>
  <c r="BJ9" i="2"/>
  <c r="BK9" i="2" s="1"/>
  <c r="BL9" i="2"/>
  <c r="AW27" i="2"/>
  <c r="BA27" i="2"/>
  <c r="AT27" i="2"/>
  <c r="AU27" i="2" s="1"/>
  <c r="AV27" i="2"/>
  <c r="AF9" i="14"/>
  <c r="AE9" i="14"/>
  <c r="AG38" i="14"/>
  <c r="AS29" i="14"/>
  <c r="AA12" i="14"/>
  <c r="AG37" i="14"/>
  <c r="AA36" i="14"/>
  <c r="AF36" i="14"/>
  <c r="AE36" i="14"/>
  <c r="AJ36" i="14"/>
  <c r="AP38" i="14"/>
  <c r="AL38" i="14"/>
  <c r="AK38" i="14"/>
  <c r="AP16" i="14"/>
  <c r="AL16" i="14"/>
  <c r="AK16" i="14"/>
  <c r="AP11" i="14"/>
  <c r="AL11" i="14"/>
  <c r="AK11" i="14"/>
  <c r="AA35" i="14"/>
  <c r="AG28" i="14"/>
  <c r="AA13" i="14"/>
  <c r="AL12" i="14"/>
  <c r="AP12" i="14"/>
  <c r="AK12" i="14"/>
  <c r="AG15" i="14"/>
  <c r="AU17" i="9"/>
  <c r="AK17" i="9"/>
  <c r="AP17" i="9"/>
  <c r="AL17" i="9"/>
  <c r="BB53" i="2"/>
  <c r="BC53" i="2" s="1"/>
  <c r="BD53" i="2"/>
  <c r="BI53" i="2"/>
  <c r="BE53" i="2"/>
  <c r="AZ19" i="9"/>
  <c r="AR19" i="9"/>
  <c r="AQ19" i="9"/>
  <c r="AL38" i="9"/>
  <c r="AU38" i="9"/>
  <c r="AP38" i="9"/>
  <c r="AK38" i="9"/>
  <c r="AW31" i="9"/>
  <c r="AV31" i="9"/>
  <c r="BI30" i="2"/>
  <c r="BB30" i="2"/>
  <c r="BC30" i="2" s="1"/>
  <c r="BD30" i="2"/>
  <c r="BE30" i="2"/>
  <c r="AT56" i="2"/>
  <c r="AU56" i="2" s="1"/>
  <c r="AW56" i="2"/>
  <c r="AV56" i="2"/>
  <c r="BA56" i="2"/>
  <c r="AQ10" i="9"/>
  <c r="AZ10" i="9"/>
  <c r="AR10" i="9"/>
  <c r="AR30" i="14"/>
  <c r="AQ30" i="14"/>
  <c r="AU30" i="14"/>
  <c r="AJ13" i="14"/>
  <c r="AF17" i="14"/>
  <c r="AE17" i="14"/>
  <c r="BI50" i="2"/>
  <c r="BD50" i="2"/>
  <c r="BB50" i="2"/>
  <c r="BC50" i="2" s="1"/>
  <c r="BE50" i="2"/>
  <c r="AE14" i="14"/>
  <c r="AJ10" i="14"/>
  <c r="AF14" i="14"/>
  <c r="AP62" i="2"/>
  <c r="AV19" i="9"/>
  <c r="AW19" i="9"/>
  <c r="AP15" i="14"/>
  <c r="AK15" i="14"/>
  <c r="AL15" i="14"/>
  <c r="AF13" i="14"/>
  <c r="AE13" i="14"/>
  <c r="AJ9" i="14"/>
  <c r="AV10" i="9"/>
  <c r="AW10" i="9"/>
  <c r="BD61" i="2"/>
  <c r="BB61" i="2"/>
  <c r="BC61" i="2" s="1"/>
  <c r="BE61" i="2"/>
  <c r="AJ41" i="14"/>
  <c r="AE41" i="14"/>
  <c r="AF41" i="14"/>
  <c r="BE27" i="9"/>
  <c r="BA27" i="9"/>
  <c r="BB27" i="9"/>
  <c r="BI45" i="2"/>
  <c r="BE45" i="2"/>
  <c r="BD45" i="2"/>
  <c r="BB45" i="2"/>
  <c r="BC45" i="2" s="1"/>
  <c r="AE40" i="14"/>
  <c r="AF40" i="14"/>
  <c r="AJ40" i="14"/>
  <c r="AF8" i="9"/>
  <c r="AE8" i="9"/>
  <c r="AP34" i="14"/>
  <c r="AK34" i="14"/>
  <c r="AL34" i="14"/>
  <c r="BL39" i="2"/>
  <c r="BM39" i="2"/>
  <c r="BJ39" i="2"/>
  <c r="BK39" i="2" s="1"/>
  <c r="AW41" i="2"/>
  <c r="AT41" i="2"/>
  <c r="AU41" i="2" s="1"/>
  <c r="BA41" i="2"/>
  <c r="AV41" i="2"/>
  <c r="BQ57" i="2"/>
  <c r="BL57" i="2"/>
  <c r="BM57" i="2"/>
  <c r="BJ57" i="2"/>
  <c r="BK57" i="2" s="1"/>
  <c r="BQ51" i="2"/>
  <c r="BL51" i="2"/>
  <c r="BJ51" i="2"/>
  <c r="BK51" i="2" s="1"/>
  <c r="BM51" i="2"/>
  <c r="AZ41" i="9"/>
  <c r="AQ41" i="9"/>
  <c r="AR41" i="9"/>
  <c r="BL46" i="2"/>
  <c r="AF16" i="9"/>
  <c r="AE16" i="9"/>
  <c r="AJ12" i="9"/>
  <c r="AT12" i="2"/>
  <c r="AU12" i="2" s="1"/>
  <c r="AV12" i="2"/>
  <c r="BA12" i="2"/>
  <c r="AW12" i="2"/>
  <c r="AP41" i="2"/>
  <c r="AW41" i="9"/>
  <c r="AV41" i="9"/>
  <c r="AV37" i="2"/>
  <c r="BA37" i="2"/>
  <c r="AT37" i="2"/>
  <c r="AU37" i="2" s="1"/>
  <c r="AW37" i="2"/>
  <c r="AR19" i="14"/>
  <c r="AQ19" i="14"/>
  <c r="AU19" i="14"/>
  <c r="AL17" i="14"/>
  <c r="AP17" i="14"/>
  <c r="AK17" i="14"/>
  <c r="BF37" i="9"/>
  <c r="BG37" i="9"/>
  <c r="BH37" i="9"/>
  <c r="AU42" i="14"/>
  <c r="AR42" i="14"/>
  <c r="AQ42" i="14"/>
  <c r="AJ30" i="9"/>
  <c r="AE30" i="9"/>
  <c r="AF30" i="9"/>
  <c r="AU20" i="9"/>
  <c r="AK20" i="9"/>
  <c r="AL20" i="9"/>
  <c r="AP20" i="9"/>
  <c r="AF24" i="14"/>
  <c r="AE24" i="14"/>
  <c r="AJ20" i="14"/>
  <c r="BQ19" i="2"/>
  <c r="BM19" i="2"/>
  <c r="BL19" i="2"/>
  <c r="BJ19" i="2"/>
  <c r="BK19" i="2" s="1"/>
  <c r="AP7" i="2"/>
  <c r="AQ11" i="9"/>
  <c r="AZ11" i="9"/>
  <c r="AR11" i="9"/>
  <c r="AZ26" i="9"/>
  <c r="AQ26" i="9"/>
  <c r="AR26" i="9"/>
  <c r="AJ35" i="14"/>
  <c r="AF35" i="14"/>
  <c r="AE35" i="14"/>
  <c r="AE17" i="9"/>
  <c r="AJ13" i="9"/>
  <c r="AF17" i="9"/>
  <c r="AP18" i="9"/>
  <c r="AK18" i="9"/>
  <c r="AL18" i="9"/>
  <c r="AU18" i="9"/>
  <c r="AP25" i="14"/>
  <c r="AL25" i="14"/>
  <c r="AK25" i="14"/>
  <c r="AV11" i="9"/>
  <c r="AW11" i="9"/>
  <c r="BI55" i="2"/>
  <c r="BB55" i="2"/>
  <c r="BC55" i="2" s="1"/>
  <c r="BE55" i="2"/>
  <c r="BD55" i="2"/>
  <c r="BB8" i="2"/>
  <c r="BC8" i="2" s="1"/>
  <c r="BE8" i="2"/>
  <c r="BI8" i="2"/>
  <c r="BD8" i="2"/>
  <c r="AZ34" i="9"/>
  <c r="AQ34" i="9"/>
  <c r="AR34" i="9"/>
  <c r="AE12" i="14"/>
  <c r="AJ8" i="14"/>
  <c r="AF12" i="14"/>
  <c r="AU33" i="9"/>
  <c r="AK33" i="9"/>
  <c r="AP33" i="9"/>
  <c r="AL33" i="9"/>
  <c r="BA54" i="2"/>
  <c r="AW54" i="2"/>
  <c r="AV54" i="2"/>
  <c r="AT54" i="2"/>
  <c r="AU54" i="2" s="1"/>
  <c r="AZ25" i="9"/>
  <c r="AR25" i="9"/>
  <c r="AQ25" i="9"/>
  <c r="AP49" i="2"/>
  <c r="AR33" i="14"/>
  <c r="AU33" i="14"/>
  <c r="AQ33" i="14"/>
  <c r="AL28" i="14"/>
  <c r="AP28" i="14"/>
  <c r="AK28" i="14"/>
  <c r="BD60" i="2"/>
  <c r="BE60" i="2"/>
  <c r="BB60" i="2"/>
  <c r="BC60" i="2" s="1"/>
  <c r="AL39" i="14"/>
  <c r="AK39" i="14"/>
  <c r="AP39" i="14"/>
  <c r="AJ42" i="9"/>
  <c r="AF42" i="9"/>
  <c r="AE42" i="9"/>
  <c r="AP54" i="2"/>
  <c r="BI20" i="2"/>
  <c r="BB20" i="2"/>
  <c r="BC20" i="2" s="1"/>
  <c r="BD20" i="2"/>
  <c r="BE20" i="2"/>
  <c r="BB44" i="2"/>
  <c r="BC44" i="2" s="1"/>
  <c r="BI44" i="2"/>
  <c r="BE44" i="2"/>
  <c r="BD44" i="2"/>
  <c r="AV26" i="9"/>
  <c r="AW26" i="9"/>
  <c r="AK15" i="9"/>
  <c r="AL15" i="9"/>
  <c r="AP15" i="9"/>
  <c r="AU15" i="9"/>
  <c r="BB18" i="2"/>
  <c r="BC18" i="2" s="1"/>
  <c r="BI18" i="2"/>
  <c r="BD18" i="2"/>
  <c r="BE18" i="2"/>
  <c r="AF13" i="9"/>
  <c r="AE13" i="9"/>
  <c r="AJ9" i="9"/>
  <c r="BM35" i="2"/>
  <c r="BL35" i="2"/>
  <c r="BJ35" i="2"/>
  <c r="BK35" i="2" s="1"/>
  <c r="BF19" i="2"/>
  <c r="BV31" i="2"/>
  <c r="AV34" i="9"/>
  <c r="AW34" i="9"/>
  <c r="AP35" i="9"/>
  <c r="AU35" i="9"/>
  <c r="AK35" i="9"/>
  <c r="AL35" i="9"/>
  <c r="AR8" i="9"/>
  <c r="AQ8" i="9"/>
  <c r="AZ8" i="9"/>
  <c r="AL36" i="9"/>
  <c r="AK36" i="9"/>
  <c r="AP36" i="9"/>
  <c r="AU36" i="9"/>
  <c r="AX60" i="2"/>
  <c r="AW32" i="2"/>
  <c r="AT32" i="2"/>
  <c r="AU32" i="2" s="1"/>
  <c r="AV32" i="2"/>
  <c r="BA32" i="2"/>
  <c r="AT49" i="2"/>
  <c r="AU49" i="2" s="1"/>
  <c r="AV49" i="2"/>
  <c r="AW49" i="2"/>
  <c r="BA49" i="2"/>
  <c r="AZ32" i="9"/>
  <c r="AR32" i="9"/>
  <c r="AQ32" i="9"/>
  <c r="AX61" i="2"/>
  <c r="AW47" i="2"/>
  <c r="AV47" i="2"/>
  <c r="BA47" i="2"/>
  <c r="AT47" i="2"/>
  <c r="AU47" i="2" s="1"/>
  <c r="AV8" i="9"/>
  <c r="AW8" i="9"/>
  <c r="BI34" i="2"/>
  <c r="BE34" i="2"/>
  <c r="BB34" i="2"/>
  <c r="BC34" i="2" s="1"/>
  <c r="BD34" i="2"/>
  <c r="AF18" i="14"/>
  <c r="AE18" i="14"/>
  <c r="AJ14" i="14"/>
  <c r="AW29" i="14"/>
  <c r="AV29" i="14"/>
  <c r="AV62" i="2"/>
  <c r="AW62" i="2"/>
  <c r="AT62" i="2"/>
  <c r="AU62" i="2" s="1"/>
  <c r="BA62" i="2"/>
  <c r="CT63" i="2"/>
  <c r="AL27" i="14"/>
  <c r="AP27" i="14"/>
  <c r="AK27" i="14"/>
  <c r="BI11" i="2"/>
  <c r="BB11" i="2"/>
  <c r="BC11" i="2" s="1"/>
  <c r="BD11" i="2"/>
  <c r="BE11" i="2"/>
  <c r="AV14" i="2"/>
  <c r="AT14" i="2"/>
  <c r="AU14" i="2" s="1"/>
  <c r="BA14" i="2"/>
  <c r="AW14" i="2"/>
  <c r="AQ31" i="9"/>
  <c r="AR31" i="9"/>
  <c r="AZ31" i="9"/>
  <c r="AV25" i="9"/>
  <c r="AW25" i="9"/>
  <c r="AT7" i="2"/>
  <c r="AU7" i="2" s="1"/>
  <c r="BA7" i="2"/>
  <c r="AV7" i="2"/>
  <c r="AW7" i="2"/>
  <c r="AV32" i="9"/>
  <c r="AW32" i="9"/>
  <c r="CC31" i="2"/>
  <c r="BI5" i="2"/>
  <c r="BE5" i="2"/>
  <c r="BD5" i="2"/>
  <c r="BB5" i="2"/>
  <c r="BC5" i="2" s="1"/>
  <c r="AL37" i="14"/>
  <c r="AP37" i="14"/>
  <c r="AK37" i="14"/>
  <c r="BA39" i="9"/>
  <c r="BB39" i="9"/>
  <c r="BE39" i="9"/>
  <c r="ET42" i="2" l="1"/>
  <c r="EU42" i="2" s="1"/>
  <c r="EV42" i="2"/>
  <c r="EW42" i="2"/>
  <c r="EW60" i="2"/>
  <c r="EV60" i="2"/>
  <c r="ET60" i="2"/>
  <c r="EU60" i="2" s="1"/>
  <c r="EW44" i="2"/>
  <c r="EV44" i="2"/>
  <c r="ET44" i="2"/>
  <c r="EU44" i="2" s="1"/>
  <c r="BZ31" i="2"/>
  <c r="CA31" i="2" s="1"/>
  <c r="CG31" i="2"/>
  <c r="CJ31" i="2" s="1"/>
  <c r="BF46" i="2"/>
  <c r="ET45" i="2"/>
  <c r="EU45" i="2" s="1"/>
  <c r="EW45" i="2"/>
  <c r="EV45" i="2"/>
  <c r="EW43" i="2"/>
  <c r="EV43" i="2"/>
  <c r="ET43" i="2"/>
  <c r="EU43" i="2" s="1"/>
  <c r="EW59" i="2"/>
  <c r="EV59" i="2"/>
  <c r="ET59" i="2"/>
  <c r="EU59" i="2" s="1"/>
  <c r="ET46" i="2"/>
  <c r="EU46" i="2" s="1"/>
  <c r="EV46" i="2"/>
  <c r="EW46" i="2"/>
  <c r="BN31" i="2"/>
  <c r="BM46" i="2"/>
  <c r="BN42" i="2"/>
  <c r="AX57" i="2"/>
  <c r="EN60" i="2"/>
  <c r="EO60" i="2"/>
  <c r="EL60" i="2"/>
  <c r="EM60" i="2" s="1"/>
  <c r="BB48" i="2"/>
  <c r="BC48" i="2" s="1"/>
  <c r="EO43" i="2"/>
  <c r="EN43" i="2"/>
  <c r="EL43" i="2"/>
  <c r="EM43" i="2" s="1"/>
  <c r="EL59" i="2"/>
  <c r="EO59" i="2"/>
  <c r="EN59" i="2"/>
  <c r="EM59" i="2"/>
  <c r="DI63" i="2"/>
  <c r="EN46" i="2"/>
  <c r="EL46" i="2"/>
  <c r="EM46" i="2" s="1"/>
  <c r="EO46" i="2"/>
  <c r="EN44" i="2"/>
  <c r="EO44" i="2"/>
  <c r="EL44" i="2"/>
  <c r="EM44" i="2" s="1"/>
  <c r="EL45" i="2"/>
  <c r="EM45" i="2" s="1"/>
  <c r="EO45" i="2"/>
  <c r="EN45" i="2"/>
  <c r="EN42" i="2"/>
  <c r="EL42" i="2"/>
  <c r="EM42" i="2" s="1"/>
  <c r="EO42" i="2"/>
  <c r="DI62" i="2"/>
  <c r="DI41" i="2"/>
  <c r="AX10" i="2"/>
  <c r="EG44" i="2"/>
  <c r="EF44" i="2"/>
  <c r="ED44" i="2"/>
  <c r="EE44" i="2" s="1"/>
  <c r="ED45" i="2"/>
  <c r="EE45" i="2" s="1"/>
  <c r="EG45" i="2"/>
  <c r="EF45" i="2"/>
  <c r="EF42" i="2"/>
  <c r="ED42" i="2"/>
  <c r="EE42" i="2" s="1"/>
  <c r="EG42" i="2"/>
  <c r="EG43" i="2"/>
  <c r="EF43" i="2"/>
  <c r="ED43" i="2"/>
  <c r="EE43" i="2" s="1"/>
  <c r="EG59" i="2"/>
  <c r="EF59" i="2"/>
  <c r="ED59" i="2"/>
  <c r="EE59" i="2" s="1"/>
  <c r="EG60" i="2"/>
  <c r="EF60" i="2"/>
  <c r="ED60" i="2"/>
  <c r="EE60" i="2" s="1"/>
  <c r="EF46" i="2"/>
  <c r="ED46" i="2"/>
  <c r="EE46" i="2" s="1"/>
  <c r="EG46" i="2"/>
  <c r="DR45" i="2"/>
  <c r="DR46" i="2"/>
  <c r="DF41" i="2"/>
  <c r="DG41" i="2" s="1"/>
  <c r="DX46" i="2"/>
  <c r="DV46" i="2"/>
  <c r="DW46" i="2" s="1"/>
  <c r="DY46" i="2"/>
  <c r="DR44" i="2"/>
  <c r="DR43" i="2"/>
  <c r="DY59" i="2"/>
  <c r="DX59" i="2"/>
  <c r="DV59" i="2"/>
  <c r="DW59" i="2" s="1"/>
  <c r="DF62" i="2"/>
  <c r="DG62" i="2" s="1"/>
  <c r="DY60" i="2"/>
  <c r="DX60" i="2"/>
  <c r="DV60" i="2"/>
  <c r="DW60" i="2" s="1"/>
  <c r="DY43" i="2"/>
  <c r="DX43" i="2"/>
  <c r="DV43" i="2"/>
  <c r="DW43" i="2" s="1"/>
  <c r="DR42" i="2"/>
  <c r="DF63" i="2"/>
  <c r="DG63" i="2" s="1"/>
  <c r="DR60" i="2"/>
  <c r="DY44" i="2"/>
  <c r="DX44" i="2"/>
  <c r="DV44" i="2"/>
  <c r="DW44" i="2" s="1"/>
  <c r="DV45" i="2"/>
  <c r="DW45" i="2" s="1"/>
  <c r="DY45" i="2"/>
  <c r="DX45" i="2"/>
  <c r="DX42" i="2"/>
  <c r="DV42" i="2"/>
  <c r="DW42" i="2" s="1"/>
  <c r="DY42" i="2"/>
  <c r="DR59" i="2"/>
  <c r="DF61" i="2"/>
  <c r="DG61" i="2" s="1"/>
  <c r="DJ61" i="2" s="1"/>
  <c r="BI48" i="2"/>
  <c r="BM48" i="2" s="1"/>
  <c r="BD48" i="2"/>
  <c r="BF35" i="2"/>
  <c r="AX16" i="2"/>
  <c r="DB41" i="2"/>
  <c r="DB62" i="2"/>
  <c r="DB61" i="2"/>
  <c r="AX48" i="2"/>
  <c r="DB63" i="2"/>
  <c r="AX25" i="2"/>
  <c r="BD25" i="2"/>
  <c r="BB25" i="2"/>
  <c r="BC25" i="2" s="1"/>
  <c r="BI25" i="2"/>
  <c r="BE25" i="2"/>
  <c r="BI22" i="2"/>
  <c r="BD22" i="2"/>
  <c r="BB22" i="2"/>
  <c r="BC22" i="2" s="1"/>
  <c r="BE22" i="2"/>
  <c r="AX22" i="2"/>
  <c r="BE16" i="2"/>
  <c r="BI16" i="2"/>
  <c r="BD16" i="2"/>
  <c r="BB16" i="2"/>
  <c r="BC16" i="2" s="1"/>
  <c r="AX43" i="2"/>
  <c r="AX34" i="9"/>
  <c r="AM17" i="9"/>
  <c r="DF28" i="9"/>
  <c r="DF41" i="9"/>
  <c r="AM18" i="9"/>
  <c r="AX14" i="9"/>
  <c r="DF25" i="9"/>
  <c r="AG16" i="9"/>
  <c r="AX10" i="9"/>
  <c r="AM33" i="9"/>
  <c r="AP18" i="14"/>
  <c r="AL18" i="14"/>
  <c r="AK18" i="14"/>
  <c r="AM18" i="14" s="1"/>
  <c r="AG22" i="14"/>
  <c r="AG17" i="14"/>
  <c r="AG11" i="14"/>
  <c r="AX29" i="14"/>
  <c r="AG9" i="14"/>
  <c r="AG26" i="14"/>
  <c r="AG12" i="14"/>
  <c r="AM17" i="14"/>
  <c r="AG14" i="14"/>
  <c r="AM28" i="14"/>
  <c r="AS30" i="14"/>
  <c r="AS42" i="14"/>
  <c r="AM11" i="14"/>
  <c r="AG31" i="14"/>
  <c r="AM34" i="14"/>
  <c r="AG32" i="14"/>
  <c r="AM27" i="14"/>
  <c r="AS19" i="14"/>
  <c r="AM12" i="14"/>
  <c r="AL26" i="14"/>
  <c r="AK26" i="14"/>
  <c r="AP26" i="14"/>
  <c r="AG41" i="14"/>
  <c r="AM38" i="14"/>
  <c r="AG18" i="14"/>
  <c r="AM39" i="14"/>
  <c r="AG13" i="14"/>
  <c r="AG36" i="14"/>
  <c r="AL31" i="14"/>
  <c r="AP31" i="14"/>
  <c r="AK31" i="14"/>
  <c r="AM37" i="14"/>
  <c r="AM25" i="14"/>
  <c r="AG40" i="14"/>
  <c r="AM15" i="14"/>
  <c r="AL32" i="14"/>
  <c r="AK32" i="14"/>
  <c r="AP32" i="14"/>
  <c r="AS19" i="9"/>
  <c r="AS32" i="9"/>
  <c r="AG13" i="9"/>
  <c r="AS25" i="9"/>
  <c r="AG8" i="9"/>
  <c r="BC29" i="9"/>
  <c r="BA14" i="9"/>
  <c r="BB14" i="9"/>
  <c r="BE14" i="9"/>
  <c r="AX8" i="9"/>
  <c r="AX26" i="9"/>
  <c r="AM36" i="9"/>
  <c r="AS26" i="9"/>
  <c r="AX19" i="9"/>
  <c r="AM20" i="9"/>
  <c r="AX25" i="9"/>
  <c r="AS11" i="9"/>
  <c r="AX41" i="9"/>
  <c r="AX31" i="9"/>
  <c r="AS8" i="9"/>
  <c r="AG30" i="9"/>
  <c r="AM16" i="9"/>
  <c r="BG29" i="9"/>
  <c r="BF29" i="9"/>
  <c r="AM38" i="9"/>
  <c r="AS31" i="9"/>
  <c r="AS41" i="9"/>
  <c r="AS10" i="9"/>
  <c r="AS34" i="9"/>
  <c r="AG42" i="9"/>
  <c r="AX32" i="9"/>
  <c r="AM35" i="9"/>
  <c r="AM28" i="9"/>
  <c r="AV16" i="9"/>
  <c r="AW16" i="9"/>
  <c r="AW28" i="9"/>
  <c r="AV28" i="9"/>
  <c r="AZ40" i="9"/>
  <c r="AQ40" i="9"/>
  <c r="AR40" i="9"/>
  <c r="BC39" i="9"/>
  <c r="AM40" i="9"/>
  <c r="AR28" i="9"/>
  <c r="AZ28" i="9"/>
  <c r="AQ28" i="9"/>
  <c r="AG17" i="9"/>
  <c r="AW40" i="9"/>
  <c r="AV40" i="9"/>
  <c r="AM15" i="9"/>
  <c r="AX11" i="9"/>
  <c r="BC27" i="9"/>
  <c r="AQ16" i="9"/>
  <c r="AR16" i="9"/>
  <c r="AZ16" i="9"/>
  <c r="BI43" i="2"/>
  <c r="BE43" i="2"/>
  <c r="BD43" i="2"/>
  <c r="BB43" i="2"/>
  <c r="BC43" i="2" s="1"/>
  <c r="BF50" i="2"/>
  <c r="BF60" i="2"/>
  <c r="BE24" i="2"/>
  <c r="BD24" i="2"/>
  <c r="BI24" i="2"/>
  <c r="BB24" i="2"/>
  <c r="BC24" i="2" s="1"/>
  <c r="BF20" i="2"/>
  <c r="AX24" i="2"/>
  <c r="AX27" i="2"/>
  <c r="AX38" i="2"/>
  <c r="AX21" i="2"/>
  <c r="BQ15" i="2"/>
  <c r="BJ15" i="2"/>
  <c r="BK15" i="2" s="1"/>
  <c r="BL15" i="2"/>
  <c r="BM15" i="2"/>
  <c r="BF44" i="2"/>
  <c r="CD31" i="2"/>
  <c r="BF45" i="2"/>
  <c r="AX29" i="2"/>
  <c r="BF15" i="2"/>
  <c r="BN19" i="2"/>
  <c r="AX28" i="2"/>
  <c r="AX40" i="2"/>
  <c r="AX26" i="2"/>
  <c r="BE29" i="2"/>
  <c r="BD29" i="2"/>
  <c r="BB29" i="2"/>
  <c r="BC29" i="2" s="1"/>
  <c r="BI29" i="2"/>
  <c r="AX47" i="2"/>
  <c r="BF5" i="2"/>
  <c r="AX7" i="2"/>
  <c r="BF8" i="2"/>
  <c r="AX52" i="2"/>
  <c r="BI40" i="2"/>
  <c r="BB40" i="2"/>
  <c r="BC40" i="2" s="1"/>
  <c r="BE40" i="2"/>
  <c r="BD40" i="2"/>
  <c r="BE21" i="2"/>
  <c r="BD21" i="2"/>
  <c r="BI21" i="2"/>
  <c r="BB21" i="2"/>
  <c r="BC21" i="2" s="1"/>
  <c r="BF18" i="2"/>
  <c r="BN57" i="2"/>
  <c r="AX13" i="2"/>
  <c r="BD26" i="2"/>
  <c r="BB26" i="2"/>
  <c r="BC26" i="2" s="1"/>
  <c r="BE26" i="2"/>
  <c r="BI26" i="2"/>
  <c r="BN39" i="2"/>
  <c r="AX56" i="2"/>
  <c r="BI38" i="2"/>
  <c r="BE38" i="2"/>
  <c r="BB38" i="2"/>
  <c r="BC38" i="2" s="1"/>
  <c r="BD38" i="2"/>
  <c r="AX37" i="2"/>
  <c r="AX58" i="2"/>
  <c r="BD13" i="2"/>
  <c r="BI13" i="2"/>
  <c r="BB13" i="2"/>
  <c r="BC13" i="2" s="1"/>
  <c r="BE13" i="2"/>
  <c r="AX41" i="2"/>
  <c r="BI33" i="2"/>
  <c r="BE33" i="2"/>
  <c r="BB33" i="2"/>
  <c r="BC33" i="2" s="1"/>
  <c r="BD33" i="2"/>
  <c r="AX17" i="2"/>
  <c r="AX49" i="2"/>
  <c r="BN46" i="2"/>
  <c r="BN9" i="2"/>
  <c r="BF6" i="2"/>
  <c r="BJ10" i="2"/>
  <c r="BK10" i="2" s="1"/>
  <c r="BL10" i="2"/>
  <c r="BQ10" i="2"/>
  <c r="BM10" i="2"/>
  <c r="BD27" i="2"/>
  <c r="BB27" i="2"/>
  <c r="BC27" i="2" s="1"/>
  <c r="BE27" i="2"/>
  <c r="BI27" i="2"/>
  <c r="BE52" i="2"/>
  <c r="BB52" i="2"/>
  <c r="BC52" i="2" s="1"/>
  <c r="BI52" i="2"/>
  <c r="BD52" i="2"/>
  <c r="BN35" i="2"/>
  <c r="AX12" i="2"/>
  <c r="BY9" i="2"/>
  <c r="BT9" i="2"/>
  <c r="BU9" i="2"/>
  <c r="BR9" i="2"/>
  <c r="BS9" i="2" s="1"/>
  <c r="BF10" i="2"/>
  <c r="BD23" i="2"/>
  <c r="BI23" i="2"/>
  <c r="BB23" i="2"/>
  <c r="BC23" i="2" s="1"/>
  <c r="BE23" i="2"/>
  <c r="BI17" i="2"/>
  <c r="BE17" i="2"/>
  <c r="BD17" i="2"/>
  <c r="BB17" i="2"/>
  <c r="BC17" i="2" s="1"/>
  <c r="BI58" i="2"/>
  <c r="BB58" i="2"/>
  <c r="BC58" i="2" s="1"/>
  <c r="BE58" i="2"/>
  <c r="BD58" i="2"/>
  <c r="AX23" i="2"/>
  <c r="BD28" i="2"/>
  <c r="BB28" i="2"/>
  <c r="BC28" i="2" s="1"/>
  <c r="BI28" i="2"/>
  <c r="BE28" i="2"/>
  <c r="AX59" i="2"/>
  <c r="BN51" i="2"/>
  <c r="AX14" i="2"/>
  <c r="AX62" i="2"/>
  <c r="BD59" i="2"/>
  <c r="BB59" i="2"/>
  <c r="BC59" i="2" s="1"/>
  <c r="BE59" i="2"/>
  <c r="BQ6" i="2"/>
  <c r="BM6" i="2"/>
  <c r="BL6" i="2"/>
  <c r="BJ6" i="2"/>
  <c r="BK6" i="2" s="1"/>
  <c r="AX33" i="2"/>
  <c r="AS33" i="14"/>
  <c r="AG35" i="14"/>
  <c r="AG24" i="14"/>
  <c r="AQ16" i="14"/>
  <c r="AR16" i="14"/>
  <c r="AU16" i="14"/>
  <c r="AR38" i="14"/>
  <c r="AQ38" i="14"/>
  <c r="AU38" i="14"/>
  <c r="AL36" i="14"/>
  <c r="AK36" i="14"/>
  <c r="AP36" i="14"/>
  <c r="AU12" i="14"/>
  <c r="AQ12" i="14"/>
  <c r="AR12" i="14"/>
  <c r="AR11" i="14"/>
  <c r="AQ11" i="14"/>
  <c r="AU11" i="14"/>
  <c r="AM16" i="14"/>
  <c r="AU37" i="14"/>
  <c r="AR37" i="14"/>
  <c r="AQ37" i="14"/>
  <c r="BE8" i="9"/>
  <c r="BA8" i="9"/>
  <c r="BB8" i="9"/>
  <c r="AZ35" i="9"/>
  <c r="AR35" i="9"/>
  <c r="AQ35" i="9"/>
  <c r="AQ15" i="9"/>
  <c r="AR15" i="9"/>
  <c r="AZ15" i="9"/>
  <c r="AW18" i="9"/>
  <c r="AV18" i="9"/>
  <c r="AR15" i="14"/>
  <c r="AU15" i="14"/>
  <c r="AQ15" i="14"/>
  <c r="BQ30" i="2"/>
  <c r="BM30" i="2"/>
  <c r="BL30" i="2"/>
  <c r="BJ30" i="2"/>
  <c r="BK30" i="2" s="1"/>
  <c r="BF55" i="2"/>
  <c r="AL9" i="14"/>
  <c r="AP9" i="14"/>
  <c r="AK9" i="14"/>
  <c r="CO31" i="2"/>
  <c r="AK13" i="14"/>
  <c r="AL13" i="14"/>
  <c r="AP13" i="14"/>
  <c r="BM18" i="2"/>
  <c r="BL18" i="2"/>
  <c r="BQ18" i="2"/>
  <c r="BJ18" i="2"/>
  <c r="BK18" i="2" s="1"/>
  <c r="BQ55" i="2"/>
  <c r="BM55" i="2"/>
  <c r="BL55" i="2"/>
  <c r="BJ55" i="2"/>
  <c r="BK55" i="2" s="1"/>
  <c r="BQ11" i="2"/>
  <c r="BM11" i="2"/>
  <c r="BL11" i="2"/>
  <c r="BJ11" i="2"/>
  <c r="BK11" i="2" s="1"/>
  <c r="BI49" i="2"/>
  <c r="BD49" i="2"/>
  <c r="BE49" i="2"/>
  <c r="BB49" i="2"/>
  <c r="BC49" i="2" s="1"/>
  <c r="AV33" i="9"/>
  <c r="AW33" i="9"/>
  <c r="BG27" i="9"/>
  <c r="BF27" i="9"/>
  <c r="BL44" i="2"/>
  <c r="BJ44" i="2"/>
  <c r="BK44" i="2" s="1"/>
  <c r="BM44" i="2"/>
  <c r="BY51" i="2"/>
  <c r="BU51" i="2"/>
  <c r="BR51" i="2"/>
  <c r="BS51" i="2" s="1"/>
  <c r="BT51" i="2"/>
  <c r="AZ17" i="9"/>
  <c r="AR17" i="9"/>
  <c r="AQ17" i="9"/>
  <c r="AW36" i="9"/>
  <c r="AV36" i="9"/>
  <c r="AX54" i="2"/>
  <c r="AP13" i="9"/>
  <c r="AU13" i="9"/>
  <c r="AK13" i="9"/>
  <c r="AL13" i="9"/>
  <c r="AU30" i="9"/>
  <c r="AP30" i="9"/>
  <c r="AL30" i="9"/>
  <c r="AK30" i="9"/>
  <c r="AR34" i="14"/>
  <c r="AQ34" i="14"/>
  <c r="AU34" i="14"/>
  <c r="AU42" i="9"/>
  <c r="AK42" i="9"/>
  <c r="AP42" i="9"/>
  <c r="AL42" i="9"/>
  <c r="BL8" i="2"/>
  <c r="BJ8" i="2"/>
  <c r="BK8" i="2" s="1"/>
  <c r="BQ8" i="2"/>
  <c r="BM8" i="2"/>
  <c r="AR18" i="9"/>
  <c r="AQ18" i="9"/>
  <c r="AZ18" i="9"/>
  <c r="AZ20" i="9"/>
  <c r="AQ20" i="9"/>
  <c r="AR20" i="9"/>
  <c r="AU17" i="14"/>
  <c r="AR17" i="14"/>
  <c r="AQ17" i="14"/>
  <c r="BB41" i="9"/>
  <c r="BE41" i="9"/>
  <c r="BA41" i="9"/>
  <c r="BC41" i="9" s="1"/>
  <c r="AL41" i="14"/>
  <c r="AP41" i="14"/>
  <c r="AK41" i="14"/>
  <c r="BE19" i="9"/>
  <c r="BA19" i="9"/>
  <c r="BB19" i="9"/>
  <c r="BF53" i="2"/>
  <c r="AV17" i="9"/>
  <c r="AW17" i="9"/>
  <c r="BE32" i="9"/>
  <c r="BA32" i="9"/>
  <c r="BB32" i="9"/>
  <c r="AZ36" i="9"/>
  <c r="AR36" i="9"/>
  <c r="AQ36" i="9"/>
  <c r="AS36" i="9" s="1"/>
  <c r="AP9" i="9"/>
  <c r="AL9" i="9"/>
  <c r="AU9" i="9"/>
  <c r="AK9" i="9"/>
  <c r="AU39" i="14"/>
  <c r="AR39" i="14"/>
  <c r="AQ39" i="14"/>
  <c r="AZ33" i="9"/>
  <c r="AQ33" i="9"/>
  <c r="AR33" i="9"/>
  <c r="AL35" i="14"/>
  <c r="AK35" i="14"/>
  <c r="AP35" i="14"/>
  <c r="BY19" i="2"/>
  <c r="BT19" i="2"/>
  <c r="BR19" i="2"/>
  <c r="BS19" i="2" s="1"/>
  <c r="BU19" i="2"/>
  <c r="BF61" i="2"/>
  <c r="BE10" i="9"/>
  <c r="BA10" i="9"/>
  <c r="BB10" i="9"/>
  <c r="AV33" i="14"/>
  <c r="AW33" i="14"/>
  <c r="AW19" i="14"/>
  <c r="AV19" i="14"/>
  <c r="BB56" i="2"/>
  <c r="BC56" i="2" s="1"/>
  <c r="BE56" i="2"/>
  <c r="BD56" i="2"/>
  <c r="BI56" i="2"/>
  <c r="BL34" i="2"/>
  <c r="BJ34" i="2"/>
  <c r="BK34" i="2" s="1"/>
  <c r="BM34" i="2"/>
  <c r="BB34" i="9"/>
  <c r="BA34" i="9"/>
  <c r="BE34" i="9"/>
  <c r="BE41" i="2"/>
  <c r="BI41" i="2"/>
  <c r="BB41" i="2"/>
  <c r="BC41" i="2" s="1"/>
  <c r="BD41" i="2"/>
  <c r="BI54" i="2"/>
  <c r="BB54" i="2"/>
  <c r="BC54" i="2" s="1"/>
  <c r="BD54" i="2"/>
  <c r="BE54" i="2"/>
  <c r="BE26" i="9"/>
  <c r="BA26" i="9"/>
  <c r="BB26" i="9"/>
  <c r="AU12" i="9"/>
  <c r="AL12" i="9"/>
  <c r="AP12" i="9"/>
  <c r="AK12" i="9"/>
  <c r="BQ53" i="2"/>
  <c r="BJ53" i="2"/>
  <c r="BK53" i="2" s="1"/>
  <c r="BM53" i="2"/>
  <c r="BL53" i="2"/>
  <c r="AU27" i="14"/>
  <c r="AR27" i="14"/>
  <c r="AQ27" i="14"/>
  <c r="BI7" i="2"/>
  <c r="BD7" i="2"/>
  <c r="BB7" i="2"/>
  <c r="BC7" i="2" s="1"/>
  <c r="BE7" i="2"/>
  <c r="BD14" i="2"/>
  <c r="BB14" i="2"/>
  <c r="BC14" i="2" s="1"/>
  <c r="BI14" i="2"/>
  <c r="BE14" i="2"/>
  <c r="BB32" i="2"/>
  <c r="BC32" i="2" s="1"/>
  <c r="BD32" i="2"/>
  <c r="BE32" i="2"/>
  <c r="BI32" i="2"/>
  <c r="BJ5" i="2"/>
  <c r="BK5" i="2" s="1"/>
  <c r="BQ5" i="2"/>
  <c r="BM5" i="2"/>
  <c r="BL5" i="2"/>
  <c r="BF11" i="2"/>
  <c r="BB62" i="2"/>
  <c r="BC62" i="2" s="1"/>
  <c r="BD62" i="2"/>
  <c r="BE62" i="2"/>
  <c r="BF34" i="2"/>
  <c r="AX32" i="2"/>
  <c r="AW35" i="9"/>
  <c r="AV35" i="9"/>
  <c r="AR28" i="14"/>
  <c r="AU28" i="14"/>
  <c r="AQ28" i="14"/>
  <c r="BB25" i="9"/>
  <c r="BE25" i="9"/>
  <c r="BA25" i="9"/>
  <c r="AL8" i="14"/>
  <c r="AP8" i="14"/>
  <c r="AK8" i="14"/>
  <c r="BD37" i="2"/>
  <c r="BB37" i="2"/>
  <c r="BC37" i="2" s="1"/>
  <c r="BI37" i="2"/>
  <c r="BE37" i="2"/>
  <c r="BI12" i="2"/>
  <c r="BB12" i="2"/>
  <c r="BC12" i="2" s="1"/>
  <c r="BE12" i="2"/>
  <c r="BD12" i="2"/>
  <c r="BY57" i="2"/>
  <c r="BU57" i="2"/>
  <c r="BT57" i="2"/>
  <c r="BR57" i="2"/>
  <c r="BS57" i="2" s="1"/>
  <c r="BJ45" i="2"/>
  <c r="BK45" i="2" s="1"/>
  <c r="BL45" i="2"/>
  <c r="BM45" i="2"/>
  <c r="BQ50" i="2"/>
  <c r="BJ50" i="2"/>
  <c r="BK50" i="2" s="1"/>
  <c r="BL50" i="2"/>
  <c r="BM50" i="2"/>
  <c r="BF30" i="2"/>
  <c r="AR38" i="9"/>
  <c r="AZ38" i="9"/>
  <c r="AQ38" i="9"/>
  <c r="BG39" i="9"/>
  <c r="BF39" i="9"/>
  <c r="BE31" i="9"/>
  <c r="BA31" i="9"/>
  <c r="BB31" i="9"/>
  <c r="AP14" i="14"/>
  <c r="AL14" i="14"/>
  <c r="AK14" i="14"/>
  <c r="BB47" i="2"/>
  <c r="BC47" i="2" s="1"/>
  <c r="BI47" i="2"/>
  <c r="BE47" i="2"/>
  <c r="BD47" i="2"/>
  <c r="AW15" i="9"/>
  <c r="AV15" i="9"/>
  <c r="BL20" i="2"/>
  <c r="BQ20" i="2"/>
  <c r="BJ20" i="2"/>
  <c r="BK20" i="2" s="1"/>
  <c r="BM20" i="2"/>
  <c r="AR25" i="14"/>
  <c r="AQ25" i="14"/>
  <c r="AU25" i="14"/>
  <c r="BL48" i="2"/>
  <c r="BE11" i="9"/>
  <c r="BA11" i="9"/>
  <c r="BB11" i="9"/>
  <c r="BC11" i="9" s="1"/>
  <c r="AK20" i="14"/>
  <c r="AP20" i="14"/>
  <c r="AL20" i="14"/>
  <c r="AV20" i="9"/>
  <c r="AW20" i="9"/>
  <c r="AV42" i="14"/>
  <c r="AW42" i="14"/>
  <c r="AP40" i="14"/>
  <c r="AL40" i="14"/>
  <c r="AK40" i="14"/>
  <c r="AP10" i="14"/>
  <c r="AL10" i="14"/>
  <c r="AK10" i="14"/>
  <c r="AW30" i="14"/>
  <c r="AV30" i="14"/>
  <c r="AV38" i="9"/>
  <c r="AW38" i="9"/>
  <c r="EX60" i="2" l="1"/>
  <c r="EP60" i="2"/>
  <c r="EX43" i="2"/>
  <c r="EX46" i="2"/>
  <c r="EX59" i="2"/>
  <c r="EX45" i="2"/>
  <c r="EX44" i="2"/>
  <c r="EX42" i="2"/>
  <c r="CK31" i="2"/>
  <c r="EP45" i="2"/>
  <c r="BQ48" i="2"/>
  <c r="BJ48" i="2"/>
  <c r="BK48" i="2" s="1"/>
  <c r="CH31" i="2"/>
  <c r="EH44" i="2"/>
  <c r="EP46" i="2"/>
  <c r="EP44" i="2"/>
  <c r="EP59" i="2"/>
  <c r="EP42" i="2"/>
  <c r="DJ62" i="2"/>
  <c r="EH60" i="2"/>
  <c r="EP43" i="2"/>
  <c r="BF48" i="2"/>
  <c r="DJ63" i="2"/>
  <c r="DJ41" i="2"/>
  <c r="EH46" i="2"/>
  <c r="EH42" i="2"/>
  <c r="EH59" i="2"/>
  <c r="DZ60" i="2"/>
  <c r="EH43" i="2"/>
  <c r="DZ42" i="2"/>
  <c r="DZ59" i="2"/>
  <c r="EH45" i="2"/>
  <c r="DZ45" i="2"/>
  <c r="DZ43" i="2"/>
  <c r="DZ46" i="2"/>
  <c r="DZ44" i="2"/>
  <c r="DP62" i="2"/>
  <c r="DQ62" i="2"/>
  <c r="DN62" i="2"/>
  <c r="DO62" i="2" s="1"/>
  <c r="DN41" i="2"/>
  <c r="DO41" i="2" s="1"/>
  <c r="DP41" i="2"/>
  <c r="DQ41" i="2"/>
  <c r="DN61" i="2"/>
  <c r="DO61" i="2" s="1"/>
  <c r="DP61" i="2"/>
  <c r="DQ61" i="2"/>
  <c r="DQ63" i="2"/>
  <c r="DP63" i="2"/>
  <c r="DN63" i="2"/>
  <c r="DO63" i="2" s="1"/>
  <c r="CW31" i="2"/>
  <c r="BQ25" i="2"/>
  <c r="BJ25" i="2"/>
  <c r="BK25" i="2" s="1"/>
  <c r="BM25" i="2"/>
  <c r="BL25" i="2"/>
  <c r="BF25" i="2"/>
  <c r="BF22" i="2"/>
  <c r="BF16" i="2"/>
  <c r="BJ22" i="2"/>
  <c r="BK22" i="2" s="1"/>
  <c r="BM22" i="2"/>
  <c r="BL22" i="2"/>
  <c r="BQ22" i="2"/>
  <c r="BM16" i="2"/>
  <c r="BQ16" i="2"/>
  <c r="BL16" i="2"/>
  <c r="BJ16" i="2"/>
  <c r="BK16" i="2" s="1"/>
  <c r="BF43" i="2"/>
  <c r="CI31" i="2"/>
  <c r="CL31" i="2" s="1"/>
  <c r="BC25" i="9"/>
  <c r="AS18" i="9"/>
  <c r="AS17" i="9"/>
  <c r="AS38" i="9"/>
  <c r="AX42" i="14"/>
  <c r="AR18" i="14"/>
  <c r="AU18" i="14"/>
  <c r="AQ18" i="14"/>
  <c r="AS18" i="14" s="1"/>
  <c r="AS16" i="14"/>
  <c r="AS11" i="14"/>
  <c r="AM26" i="14"/>
  <c r="AM41" i="14"/>
  <c r="AS15" i="14"/>
  <c r="AM40" i="14"/>
  <c r="AM20" i="14"/>
  <c r="AS25" i="14"/>
  <c r="AM32" i="14"/>
  <c r="AM10" i="14"/>
  <c r="AM14" i="14"/>
  <c r="AM8" i="14"/>
  <c r="AS37" i="14"/>
  <c r="AS38" i="14"/>
  <c r="AM31" i="14"/>
  <c r="AS28" i="14"/>
  <c r="AM9" i="14"/>
  <c r="AX19" i="14"/>
  <c r="AM13" i="14"/>
  <c r="AM36" i="14"/>
  <c r="AU32" i="14"/>
  <c r="AR32" i="14"/>
  <c r="AQ32" i="14"/>
  <c r="AR31" i="14"/>
  <c r="AQ31" i="14"/>
  <c r="AU31" i="14"/>
  <c r="AR26" i="14"/>
  <c r="AQ26" i="14"/>
  <c r="AU26" i="14"/>
  <c r="AM35" i="14"/>
  <c r="AS34" i="14"/>
  <c r="BC14" i="9"/>
  <c r="AM13" i="9"/>
  <c r="BG14" i="9"/>
  <c r="BF14" i="9"/>
  <c r="BH14" i="9" s="1"/>
  <c r="BC10" i="9"/>
  <c r="AS33" i="9"/>
  <c r="AX17" i="9"/>
  <c r="AM12" i="9"/>
  <c r="AM42" i="9"/>
  <c r="AX40" i="9"/>
  <c r="AM9" i="9"/>
  <c r="BH27" i="9"/>
  <c r="AX28" i="9"/>
  <c r="AX33" i="9"/>
  <c r="AS15" i="9"/>
  <c r="AX16" i="9"/>
  <c r="BH39" i="9"/>
  <c r="AX18" i="9"/>
  <c r="BC8" i="9"/>
  <c r="AS40" i="9"/>
  <c r="BH29" i="9"/>
  <c r="AS16" i="9"/>
  <c r="AS28" i="9"/>
  <c r="AX15" i="9"/>
  <c r="AX35" i="9"/>
  <c r="AX36" i="9"/>
  <c r="BE28" i="9"/>
  <c r="BA28" i="9"/>
  <c r="BB28" i="9"/>
  <c r="BC19" i="9"/>
  <c r="AS20" i="9"/>
  <c r="BC31" i="9"/>
  <c r="AX20" i="9"/>
  <c r="BC32" i="9"/>
  <c r="BE16" i="9"/>
  <c r="BB16" i="9"/>
  <c r="BA16" i="9"/>
  <c r="BC26" i="9"/>
  <c r="AS35" i="9"/>
  <c r="AX38" i="9"/>
  <c r="BC34" i="9"/>
  <c r="AM30" i="9"/>
  <c r="BA40" i="9"/>
  <c r="BE40" i="9"/>
  <c r="BB40" i="9"/>
  <c r="BF24" i="2"/>
  <c r="BM43" i="2"/>
  <c r="BJ43" i="2"/>
  <c r="BK43" i="2" s="1"/>
  <c r="BL43" i="2"/>
  <c r="BM24" i="2"/>
  <c r="BL24" i="2"/>
  <c r="BQ24" i="2"/>
  <c r="BJ24" i="2"/>
  <c r="BK24" i="2" s="1"/>
  <c r="BF29" i="2"/>
  <c r="BF52" i="2"/>
  <c r="BN15" i="2"/>
  <c r="BF26" i="2"/>
  <c r="BM29" i="2"/>
  <c r="BL29" i="2"/>
  <c r="BQ29" i="2"/>
  <c r="BJ29" i="2"/>
  <c r="BK29" i="2" s="1"/>
  <c r="BT15" i="2"/>
  <c r="BU15" i="2"/>
  <c r="BY15" i="2"/>
  <c r="BR15" i="2"/>
  <c r="BS15" i="2" s="1"/>
  <c r="BF21" i="2"/>
  <c r="BN48" i="2"/>
  <c r="BF62" i="2"/>
  <c r="BF54" i="2"/>
  <c r="BN20" i="2"/>
  <c r="BF49" i="2"/>
  <c r="BN55" i="2"/>
  <c r="BN30" i="2"/>
  <c r="BF40" i="2"/>
  <c r="BV51" i="2"/>
  <c r="BF38" i="2"/>
  <c r="BJ40" i="2"/>
  <c r="BK40" i="2" s="1"/>
  <c r="BL40" i="2"/>
  <c r="BM40" i="2"/>
  <c r="BL38" i="2"/>
  <c r="BJ38" i="2"/>
  <c r="BK38" i="2" s="1"/>
  <c r="BM38" i="2"/>
  <c r="BQ21" i="2"/>
  <c r="BL21" i="2"/>
  <c r="BJ21" i="2"/>
  <c r="BK21" i="2" s="1"/>
  <c r="BM21" i="2"/>
  <c r="BF58" i="2"/>
  <c r="BF27" i="2"/>
  <c r="BL13" i="2"/>
  <c r="BJ13" i="2"/>
  <c r="BK13" i="2" s="1"/>
  <c r="BM13" i="2"/>
  <c r="BQ13" i="2"/>
  <c r="BF13" i="2"/>
  <c r="BF41" i="2"/>
  <c r="BN18" i="2"/>
  <c r="BM26" i="2"/>
  <c r="BL26" i="2"/>
  <c r="BJ26" i="2"/>
  <c r="BK26" i="2" s="1"/>
  <c r="BQ26" i="2"/>
  <c r="BF17" i="2"/>
  <c r="BF23" i="2"/>
  <c r="BU10" i="2"/>
  <c r="BR10" i="2"/>
  <c r="BS10" i="2" s="1"/>
  <c r="BT10" i="2"/>
  <c r="BY10" i="2"/>
  <c r="BN10" i="2"/>
  <c r="BF59" i="2"/>
  <c r="BF37" i="2"/>
  <c r="BN34" i="2"/>
  <c r="BF28" i="2"/>
  <c r="BN6" i="2"/>
  <c r="BM23" i="2"/>
  <c r="BJ23" i="2"/>
  <c r="BK23" i="2" s="1"/>
  <c r="BQ23" i="2"/>
  <c r="BL23" i="2"/>
  <c r="BQ27" i="2"/>
  <c r="BJ27" i="2"/>
  <c r="BK27" i="2" s="1"/>
  <c r="BL27" i="2"/>
  <c r="BM27" i="2"/>
  <c r="BF33" i="2"/>
  <c r="BF14" i="2"/>
  <c r="BV19" i="2"/>
  <c r="BV9" i="2"/>
  <c r="BJ52" i="2"/>
  <c r="BK52" i="2" s="1"/>
  <c r="BL52" i="2"/>
  <c r="BM52" i="2"/>
  <c r="BQ52" i="2"/>
  <c r="BM33" i="2"/>
  <c r="BL33" i="2"/>
  <c r="BJ33" i="2"/>
  <c r="BK33" i="2" s="1"/>
  <c r="BJ58" i="2"/>
  <c r="BK58" i="2" s="1"/>
  <c r="BQ58" i="2"/>
  <c r="BL58" i="2"/>
  <c r="BM58" i="2"/>
  <c r="CB9" i="2"/>
  <c r="CG9" i="2"/>
  <c r="BZ9" i="2"/>
  <c r="CA9" i="2" s="1"/>
  <c r="CC9" i="2"/>
  <c r="BF47" i="2"/>
  <c r="BR6" i="2"/>
  <c r="BS6" i="2" s="1"/>
  <c r="BU6" i="2"/>
  <c r="BT6" i="2"/>
  <c r="BY6" i="2"/>
  <c r="BN44" i="2"/>
  <c r="BL28" i="2"/>
  <c r="BJ28" i="2"/>
  <c r="BK28" i="2" s="1"/>
  <c r="BM28" i="2"/>
  <c r="BQ28" i="2"/>
  <c r="BN11" i="2"/>
  <c r="BQ17" i="2"/>
  <c r="BM17" i="2"/>
  <c r="BJ17" i="2"/>
  <c r="BK17" i="2" s="1"/>
  <c r="BL17" i="2"/>
  <c r="AS27" i="14"/>
  <c r="AS39" i="14"/>
  <c r="AU36" i="14"/>
  <c r="AR36" i="14"/>
  <c r="AQ36" i="14"/>
  <c r="AX33" i="14"/>
  <c r="AV11" i="14"/>
  <c r="AW11" i="14"/>
  <c r="AS12" i="14"/>
  <c r="AW38" i="14"/>
  <c r="AV38" i="14"/>
  <c r="AW16" i="14"/>
  <c r="AV16" i="14"/>
  <c r="AX30" i="14"/>
  <c r="AS17" i="14"/>
  <c r="AV12" i="14"/>
  <c r="AW12" i="14"/>
  <c r="AV28" i="14"/>
  <c r="AW28" i="14"/>
  <c r="BA15" i="9"/>
  <c r="BB15" i="9"/>
  <c r="BE15" i="9"/>
  <c r="BF7" i="2"/>
  <c r="BF32" i="9"/>
  <c r="BG32" i="9"/>
  <c r="AR42" i="9"/>
  <c r="AZ42" i="9"/>
  <c r="AQ42" i="9"/>
  <c r="BY11" i="2"/>
  <c r="BT11" i="2"/>
  <c r="BR11" i="2"/>
  <c r="BS11" i="2" s="1"/>
  <c r="BU11" i="2"/>
  <c r="AV25" i="14"/>
  <c r="AW25" i="14"/>
  <c r="AZ13" i="9"/>
  <c r="AR13" i="9"/>
  <c r="AQ13" i="9"/>
  <c r="AR40" i="14"/>
  <c r="AQ40" i="14"/>
  <c r="AU40" i="14"/>
  <c r="BF12" i="2"/>
  <c r="AV27" i="14"/>
  <c r="AW27" i="14"/>
  <c r="BY8" i="2"/>
  <c r="BU8" i="2"/>
  <c r="BR8" i="2"/>
  <c r="BS8" i="2" s="1"/>
  <c r="BT8" i="2"/>
  <c r="CG51" i="2"/>
  <c r="CB51" i="2"/>
  <c r="CC51" i="2"/>
  <c r="BZ51" i="2"/>
  <c r="CA51" i="2" s="1"/>
  <c r="BF8" i="9"/>
  <c r="BG8" i="9"/>
  <c r="BH8" i="9" s="1"/>
  <c r="BF11" i="9"/>
  <c r="BG11" i="9"/>
  <c r="BN50" i="2"/>
  <c r="BG25" i="9"/>
  <c r="BF25" i="9"/>
  <c r="BM14" i="2"/>
  <c r="BQ14" i="2"/>
  <c r="BL14" i="2"/>
  <c r="BJ14" i="2"/>
  <c r="BK14" i="2" s="1"/>
  <c r="BQ7" i="2"/>
  <c r="BM7" i="2"/>
  <c r="BJ7" i="2"/>
  <c r="BK7" i="2" s="1"/>
  <c r="BL7" i="2"/>
  <c r="BN53" i="2"/>
  <c r="BG34" i="9"/>
  <c r="BF34" i="9"/>
  <c r="BH34" i="9" s="1"/>
  <c r="AZ30" i="9"/>
  <c r="AQ30" i="9"/>
  <c r="AR30" i="9"/>
  <c r="BL49" i="2"/>
  <c r="BM49" i="2"/>
  <c r="BQ49" i="2"/>
  <c r="BJ49" i="2"/>
  <c r="BK49" i="2" s="1"/>
  <c r="BY18" i="2"/>
  <c r="BU18" i="2"/>
  <c r="BT18" i="2"/>
  <c r="BR18" i="2"/>
  <c r="BS18" i="2" s="1"/>
  <c r="AV15" i="14"/>
  <c r="AW15" i="14"/>
  <c r="BQ47" i="2"/>
  <c r="BL47" i="2"/>
  <c r="BM47" i="2"/>
  <c r="BJ47" i="2"/>
  <c r="BK47" i="2" s="1"/>
  <c r="BM37" i="2"/>
  <c r="BL37" i="2"/>
  <c r="BJ37" i="2"/>
  <c r="BK37" i="2" s="1"/>
  <c r="BF32" i="2"/>
  <c r="CG19" i="2"/>
  <c r="BZ19" i="2"/>
  <c r="CA19" i="2" s="1"/>
  <c r="CB19" i="2"/>
  <c r="CC19" i="2"/>
  <c r="AZ9" i="9"/>
  <c r="AQ9" i="9"/>
  <c r="AR9" i="9"/>
  <c r="BF56" i="2"/>
  <c r="BN45" i="2"/>
  <c r="BY5" i="2"/>
  <c r="BT5" i="2"/>
  <c r="BR5" i="2"/>
  <c r="BS5" i="2" s="1"/>
  <c r="BU5" i="2"/>
  <c r="AU41" i="14"/>
  <c r="AR41" i="14"/>
  <c r="AQ41" i="14"/>
  <c r="BY30" i="2"/>
  <c r="BT30" i="2"/>
  <c r="BR30" i="2"/>
  <c r="BS30" i="2" s="1"/>
  <c r="BU30" i="2"/>
  <c r="BE38" i="9"/>
  <c r="BB38" i="9"/>
  <c r="BA38" i="9"/>
  <c r="AW17" i="14"/>
  <c r="AV17" i="14"/>
  <c r="AV30" i="9"/>
  <c r="AW30" i="9"/>
  <c r="AU20" i="14"/>
  <c r="AR20" i="14"/>
  <c r="AQ20" i="14"/>
  <c r="AV9" i="9"/>
  <c r="AW9" i="9"/>
  <c r="BB17" i="9"/>
  <c r="BE17" i="9"/>
  <c r="BA17" i="9"/>
  <c r="BY55" i="2"/>
  <c r="BT55" i="2"/>
  <c r="BR55" i="2"/>
  <c r="BS55" i="2" s="1"/>
  <c r="BU55" i="2"/>
  <c r="CS31" i="2"/>
  <c r="CP31" i="2"/>
  <c r="CQ31" i="2" s="1"/>
  <c r="CR31" i="2"/>
  <c r="BY20" i="2"/>
  <c r="BR20" i="2"/>
  <c r="BS20" i="2" s="1"/>
  <c r="BU20" i="2"/>
  <c r="BT20" i="2"/>
  <c r="BY50" i="2"/>
  <c r="BR50" i="2"/>
  <c r="BS50" i="2" s="1"/>
  <c r="BT50" i="2"/>
  <c r="BU50" i="2"/>
  <c r="AU8" i="14"/>
  <c r="AR8" i="14"/>
  <c r="AQ8" i="14"/>
  <c r="BY53" i="2"/>
  <c r="BT53" i="2"/>
  <c r="BR53" i="2"/>
  <c r="BS53" i="2" s="1"/>
  <c r="BU53" i="2"/>
  <c r="BE33" i="9"/>
  <c r="BA33" i="9"/>
  <c r="BB33" i="9"/>
  <c r="AU13" i="14"/>
  <c r="AR13" i="14"/>
  <c r="AQ13" i="14"/>
  <c r="AS13" i="14" s="1"/>
  <c r="BY48" i="2"/>
  <c r="BT48" i="2"/>
  <c r="BR48" i="2"/>
  <c r="BS48" i="2" s="1"/>
  <c r="BU48" i="2"/>
  <c r="BF31" i="9"/>
  <c r="BG31" i="9"/>
  <c r="CG57" i="2"/>
  <c r="CB57" i="2"/>
  <c r="BZ57" i="2"/>
  <c r="CA57" i="2" s="1"/>
  <c r="CC57" i="2"/>
  <c r="BF26" i="9"/>
  <c r="BG26" i="9"/>
  <c r="BG19" i="9"/>
  <c r="BF19" i="9"/>
  <c r="BA20" i="9"/>
  <c r="BB20" i="9"/>
  <c r="BE20" i="9"/>
  <c r="AV13" i="9"/>
  <c r="AW13" i="9"/>
  <c r="AR35" i="14"/>
  <c r="AQ35" i="14"/>
  <c r="AU35" i="14"/>
  <c r="AU9" i="14"/>
  <c r="AR9" i="14"/>
  <c r="AQ9" i="14"/>
  <c r="AR12" i="9"/>
  <c r="AQ12" i="9"/>
  <c r="AZ12" i="9"/>
  <c r="BG10" i="9"/>
  <c r="BF10" i="9"/>
  <c r="AW39" i="14"/>
  <c r="AV39" i="14"/>
  <c r="AX39" i="14" s="1"/>
  <c r="AV42" i="9"/>
  <c r="AW42" i="9"/>
  <c r="BV57" i="2"/>
  <c r="BN5" i="2"/>
  <c r="AW12" i="9"/>
  <c r="AV12" i="9"/>
  <c r="BL41" i="2"/>
  <c r="BM41" i="2"/>
  <c r="BJ41" i="2"/>
  <c r="BK41" i="2" s="1"/>
  <c r="BE36" i="9"/>
  <c r="BA36" i="9"/>
  <c r="BB36" i="9"/>
  <c r="BN8" i="2"/>
  <c r="AW34" i="14"/>
  <c r="AV34" i="14"/>
  <c r="AR14" i="14"/>
  <c r="AQ14" i="14"/>
  <c r="AU14" i="14"/>
  <c r="BM12" i="2"/>
  <c r="BJ12" i="2"/>
  <c r="BK12" i="2" s="1"/>
  <c r="BQ12" i="2"/>
  <c r="BL12" i="2"/>
  <c r="BQ32" i="2"/>
  <c r="BM32" i="2"/>
  <c r="BJ32" i="2"/>
  <c r="BK32" i="2" s="1"/>
  <c r="BL32" i="2"/>
  <c r="BQ54" i="2"/>
  <c r="BL54" i="2"/>
  <c r="BM54" i="2"/>
  <c r="BJ54" i="2"/>
  <c r="BK54" i="2" s="1"/>
  <c r="AR10" i="14"/>
  <c r="AQ10" i="14"/>
  <c r="AS10" i="14" s="1"/>
  <c r="AU10" i="14"/>
  <c r="BL56" i="2"/>
  <c r="BJ56" i="2"/>
  <c r="BK56" i="2" s="1"/>
  <c r="BQ56" i="2"/>
  <c r="BM56" i="2"/>
  <c r="BG41" i="9"/>
  <c r="BF41" i="9"/>
  <c r="BE18" i="9"/>
  <c r="BA18" i="9"/>
  <c r="BB18" i="9"/>
  <c r="BA35" i="9"/>
  <c r="BB35" i="9"/>
  <c r="BE35" i="9"/>
  <c r="AW37" i="14"/>
  <c r="AV37" i="14"/>
  <c r="DR63" i="2" l="1"/>
  <c r="EW61" i="2"/>
  <c r="ET61" i="2"/>
  <c r="EV61" i="2"/>
  <c r="EU61" i="2"/>
  <c r="ET62" i="2"/>
  <c r="EU62" i="2" s="1"/>
  <c r="EW62" i="2"/>
  <c r="EV62" i="2"/>
  <c r="EW63" i="2"/>
  <c r="EV63" i="2"/>
  <c r="ET63" i="2"/>
  <c r="EU63" i="2" s="1"/>
  <c r="ET41" i="2"/>
  <c r="EU41" i="2" s="1"/>
  <c r="EX41" i="2" s="1"/>
  <c r="EW41" i="2"/>
  <c r="EV41" i="2"/>
  <c r="EO63" i="2"/>
  <c r="EN63" i="2"/>
  <c r="EL63" i="2"/>
  <c r="EM63" i="2" s="1"/>
  <c r="EL41" i="2"/>
  <c r="EO41" i="2"/>
  <c r="EN41" i="2"/>
  <c r="EM41" i="2"/>
  <c r="EL61" i="2"/>
  <c r="EM61" i="2" s="1"/>
  <c r="EO61" i="2"/>
  <c r="EN61" i="2"/>
  <c r="EN62" i="2"/>
  <c r="EL62" i="2"/>
  <c r="EM62" i="2" s="1"/>
  <c r="EO62" i="2"/>
  <c r="ED61" i="2"/>
  <c r="EE61" i="2" s="1"/>
  <c r="EG61" i="2"/>
  <c r="EF61" i="2"/>
  <c r="EF62" i="2"/>
  <c r="ED62" i="2"/>
  <c r="EE62" i="2" s="1"/>
  <c r="EG62" i="2"/>
  <c r="EG63" i="2"/>
  <c r="EF63" i="2"/>
  <c r="ED63" i="2"/>
  <c r="EE63" i="2" s="1"/>
  <c r="ED41" i="2"/>
  <c r="EE41" i="2" s="1"/>
  <c r="EG41" i="2"/>
  <c r="EF41" i="2"/>
  <c r="DR62" i="2"/>
  <c r="DR41" i="2"/>
  <c r="DY63" i="2"/>
  <c r="DX63" i="2"/>
  <c r="DV63" i="2"/>
  <c r="DW63" i="2" s="1"/>
  <c r="DV41" i="2"/>
  <c r="DW41" i="2" s="1"/>
  <c r="DY41" i="2"/>
  <c r="DX41" i="2"/>
  <c r="DR61" i="2"/>
  <c r="DI31" i="2"/>
  <c r="CX31" i="2"/>
  <c r="DV61" i="2"/>
  <c r="DW61" i="2" s="1"/>
  <c r="DY61" i="2"/>
  <c r="DX61" i="2"/>
  <c r="DX62" i="2"/>
  <c r="DV62" i="2"/>
  <c r="DW62" i="2" s="1"/>
  <c r="DY62" i="2"/>
  <c r="CZ31" i="2"/>
  <c r="CY31" i="2"/>
  <c r="DA31" i="2"/>
  <c r="BN43" i="2"/>
  <c r="BN25" i="2"/>
  <c r="BU25" i="2"/>
  <c r="BT25" i="2"/>
  <c r="BR25" i="2"/>
  <c r="BS25" i="2" s="1"/>
  <c r="BY25" i="2"/>
  <c r="BT16" i="2"/>
  <c r="BR16" i="2"/>
  <c r="BS16" i="2" s="1"/>
  <c r="BU16" i="2"/>
  <c r="BY16" i="2"/>
  <c r="BT22" i="2"/>
  <c r="BR22" i="2"/>
  <c r="BS22" i="2" s="1"/>
  <c r="BU22" i="2"/>
  <c r="BY22" i="2"/>
  <c r="BN22" i="2"/>
  <c r="BN16" i="2"/>
  <c r="BN29" i="2"/>
  <c r="BV18" i="2"/>
  <c r="BC35" i="9"/>
  <c r="AS13" i="9"/>
  <c r="AW18" i="14"/>
  <c r="AV18" i="14"/>
  <c r="AX37" i="14"/>
  <c r="AS41" i="14"/>
  <c r="AS40" i="14"/>
  <c r="AX34" i="14"/>
  <c r="AS32" i="14"/>
  <c r="AS14" i="14"/>
  <c r="AX17" i="14"/>
  <c r="AX28" i="14"/>
  <c r="AX38" i="14"/>
  <c r="AS26" i="14"/>
  <c r="AX15" i="14"/>
  <c r="AX11" i="14"/>
  <c r="AW26" i="14"/>
  <c r="AV26" i="14"/>
  <c r="AX26" i="14" s="1"/>
  <c r="AS8" i="14"/>
  <c r="AX25" i="14"/>
  <c r="AW32" i="14"/>
  <c r="AV32" i="14"/>
  <c r="AX12" i="14"/>
  <c r="AW31" i="14"/>
  <c r="AV31" i="14"/>
  <c r="AS31" i="14"/>
  <c r="AS36" i="14"/>
  <c r="BH41" i="9"/>
  <c r="AS9" i="9"/>
  <c r="BH25" i="9"/>
  <c r="AX30" i="9"/>
  <c r="BC28" i="9"/>
  <c r="BC40" i="9"/>
  <c r="BC17" i="9"/>
  <c r="AS12" i="9"/>
  <c r="BH10" i="9"/>
  <c r="BC20" i="9"/>
  <c r="BH19" i="9"/>
  <c r="BH31" i="9"/>
  <c r="AX9" i="9"/>
  <c r="BC33" i="9"/>
  <c r="BC16" i="9"/>
  <c r="BC36" i="9"/>
  <c r="BH32" i="9"/>
  <c r="BC18" i="9"/>
  <c r="AX12" i="9"/>
  <c r="AX42" i="9"/>
  <c r="AX13" i="9"/>
  <c r="BC15" i="9"/>
  <c r="BC38" i="9"/>
  <c r="AS42" i="9"/>
  <c r="BH26" i="9"/>
  <c r="BG40" i="9"/>
  <c r="BF40" i="9"/>
  <c r="AS30" i="9"/>
  <c r="BH11" i="9"/>
  <c r="BF16" i="9"/>
  <c r="BG16" i="9"/>
  <c r="BF28" i="9"/>
  <c r="BG28" i="9"/>
  <c r="BN14" i="2"/>
  <c r="BN24" i="2"/>
  <c r="BN49" i="2"/>
  <c r="BU24" i="2"/>
  <c r="BR24" i="2"/>
  <c r="BS24" i="2" s="1"/>
  <c r="BY24" i="2"/>
  <c r="BT24" i="2"/>
  <c r="BV11" i="2"/>
  <c r="BN13" i="2"/>
  <c r="BT29" i="2"/>
  <c r="BU29" i="2"/>
  <c r="BR29" i="2"/>
  <c r="BS29" i="2" s="1"/>
  <c r="BY29" i="2"/>
  <c r="BV10" i="2"/>
  <c r="BN38" i="2"/>
  <c r="BN47" i="2"/>
  <c r="BV15" i="2"/>
  <c r="BN7" i="2"/>
  <c r="CC15" i="2"/>
  <c r="BZ15" i="2"/>
  <c r="CA15" i="2" s="1"/>
  <c r="CG15" i="2"/>
  <c r="CB15" i="2"/>
  <c r="BN21" i="2"/>
  <c r="BV50" i="2"/>
  <c r="BN32" i="2"/>
  <c r="BV48" i="2"/>
  <c r="BN17" i="2"/>
  <c r="BV55" i="2"/>
  <c r="BN23" i="2"/>
  <c r="CD57" i="2"/>
  <c r="BV30" i="2"/>
  <c r="CD51" i="2"/>
  <c r="BN40" i="2"/>
  <c r="BT21" i="2"/>
  <c r="BY21" i="2"/>
  <c r="BR21" i="2"/>
  <c r="BS21" i="2" s="1"/>
  <c r="BU21" i="2"/>
  <c r="BN54" i="2"/>
  <c r="BT26" i="2"/>
  <c r="BY26" i="2"/>
  <c r="BU26" i="2"/>
  <c r="BR26" i="2"/>
  <c r="BS26" i="2" s="1"/>
  <c r="BU13" i="2"/>
  <c r="BT13" i="2"/>
  <c r="BR13" i="2"/>
  <c r="BS13" i="2" s="1"/>
  <c r="BY13" i="2"/>
  <c r="BV5" i="2"/>
  <c r="CD9" i="2"/>
  <c r="BN26" i="2"/>
  <c r="BV20" i="2"/>
  <c r="BN37" i="2"/>
  <c r="BR23" i="2"/>
  <c r="BS23" i="2" s="1"/>
  <c r="BY23" i="2"/>
  <c r="BU23" i="2"/>
  <c r="BT23" i="2"/>
  <c r="BU58" i="2"/>
  <c r="BR58" i="2"/>
  <c r="BS58" i="2" s="1"/>
  <c r="BY58" i="2"/>
  <c r="BT58" i="2"/>
  <c r="BU28" i="2"/>
  <c r="BT28" i="2"/>
  <c r="BR28" i="2"/>
  <c r="BS28" i="2" s="1"/>
  <c r="BY28" i="2"/>
  <c r="BN27" i="2"/>
  <c r="BN58" i="2"/>
  <c r="CD19" i="2"/>
  <c r="CK9" i="2"/>
  <c r="CO9" i="2"/>
  <c r="CH9" i="2"/>
  <c r="CJ9" i="2"/>
  <c r="BN52" i="2"/>
  <c r="BZ10" i="2"/>
  <c r="CA10" i="2" s="1"/>
  <c r="CB10" i="2"/>
  <c r="CG10" i="2"/>
  <c r="CC10" i="2"/>
  <c r="BV6" i="2"/>
  <c r="BY17" i="2"/>
  <c r="BT17" i="2"/>
  <c r="BR17" i="2"/>
  <c r="BS17" i="2" s="1"/>
  <c r="BU17" i="2"/>
  <c r="BT52" i="2"/>
  <c r="BR52" i="2"/>
  <c r="BS52" i="2" s="1"/>
  <c r="BY52" i="2"/>
  <c r="BU52" i="2"/>
  <c r="BN28" i="2"/>
  <c r="CG6" i="2"/>
  <c r="BZ6" i="2"/>
  <c r="CA6" i="2" s="1"/>
  <c r="CC6" i="2"/>
  <c r="CB6" i="2"/>
  <c r="BN33" i="2"/>
  <c r="BY27" i="2"/>
  <c r="BR27" i="2"/>
  <c r="BS27" i="2" s="1"/>
  <c r="BU27" i="2"/>
  <c r="BT27" i="2"/>
  <c r="AX16" i="14"/>
  <c r="AS20" i="14"/>
  <c r="AX27" i="14"/>
  <c r="AV36" i="14"/>
  <c r="AW36" i="14"/>
  <c r="AS9" i="14"/>
  <c r="AS35" i="14"/>
  <c r="CO57" i="2"/>
  <c r="CH57" i="2"/>
  <c r="CK57" i="2"/>
  <c r="CJ57" i="2"/>
  <c r="AV14" i="14"/>
  <c r="AW14" i="14"/>
  <c r="CT31" i="2"/>
  <c r="BG17" i="9"/>
  <c r="BF17" i="9"/>
  <c r="BF38" i="9"/>
  <c r="BG38" i="9"/>
  <c r="BN56" i="2"/>
  <c r="BY32" i="2"/>
  <c r="BU32" i="2"/>
  <c r="BT32" i="2"/>
  <c r="BR32" i="2"/>
  <c r="BS32" i="2" s="1"/>
  <c r="AV35" i="14"/>
  <c r="AW35" i="14"/>
  <c r="AX35" i="14" s="1"/>
  <c r="BF35" i="9"/>
  <c r="BG35" i="9"/>
  <c r="BN12" i="2"/>
  <c r="BF36" i="9"/>
  <c r="BG36" i="9"/>
  <c r="BF33" i="9"/>
  <c r="BG33" i="9"/>
  <c r="BE13" i="9"/>
  <c r="BA13" i="9"/>
  <c r="BB13" i="9"/>
  <c r="CG11" i="2"/>
  <c r="BZ11" i="2"/>
  <c r="CA11" i="2" s="1"/>
  <c r="CC11" i="2"/>
  <c r="CB11" i="2"/>
  <c r="CK19" i="2"/>
  <c r="CO19" i="2"/>
  <c r="CJ19" i="2"/>
  <c r="CH19" i="2"/>
  <c r="BY49" i="2"/>
  <c r="BT49" i="2"/>
  <c r="BR49" i="2"/>
  <c r="BS49" i="2" s="1"/>
  <c r="BU49" i="2"/>
  <c r="BY14" i="2"/>
  <c r="BT14" i="2"/>
  <c r="BR14" i="2"/>
  <c r="BS14" i="2" s="1"/>
  <c r="BU14" i="2"/>
  <c r="BY56" i="2"/>
  <c r="BU56" i="2"/>
  <c r="BT56" i="2"/>
  <c r="BR56" i="2"/>
  <c r="BS56" i="2" s="1"/>
  <c r="BY47" i="2"/>
  <c r="BT47" i="2"/>
  <c r="BR47" i="2"/>
  <c r="BS47" i="2" s="1"/>
  <c r="BU47" i="2"/>
  <c r="BV53" i="2"/>
  <c r="AW8" i="14"/>
  <c r="AV8" i="14"/>
  <c r="BE9" i="9"/>
  <c r="BB9" i="9"/>
  <c r="BA9" i="9"/>
  <c r="AV40" i="14"/>
  <c r="AW40" i="14"/>
  <c r="CG48" i="2"/>
  <c r="CB48" i="2"/>
  <c r="BZ48" i="2"/>
  <c r="CA48" i="2" s="1"/>
  <c r="CC48" i="2"/>
  <c r="BB30" i="9"/>
  <c r="BE30" i="9"/>
  <c r="BA30" i="9"/>
  <c r="BG20" i="9"/>
  <c r="BF20" i="9"/>
  <c r="CG50" i="2"/>
  <c r="CC50" i="2"/>
  <c r="CB50" i="2"/>
  <c r="BZ50" i="2"/>
  <c r="CA50" i="2" s="1"/>
  <c r="BN41" i="2"/>
  <c r="AV10" i="14"/>
  <c r="AW10" i="14"/>
  <c r="BY54" i="2"/>
  <c r="BT54" i="2"/>
  <c r="BU54" i="2"/>
  <c r="BR54" i="2"/>
  <c r="BS54" i="2" s="1"/>
  <c r="BY12" i="2"/>
  <c r="BR12" i="2"/>
  <c r="BS12" i="2" s="1"/>
  <c r="BT12" i="2"/>
  <c r="BU12" i="2"/>
  <c r="AV9" i="14"/>
  <c r="AW9" i="14"/>
  <c r="CG30" i="2"/>
  <c r="CB30" i="2"/>
  <c r="BZ30" i="2"/>
  <c r="CA30" i="2" s="1"/>
  <c r="CC30" i="2"/>
  <c r="AW41" i="14"/>
  <c r="AV41" i="14"/>
  <c r="BV8" i="2"/>
  <c r="BF15" i="9"/>
  <c r="BG15" i="9"/>
  <c r="BH15" i="9" s="1"/>
  <c r="BF18" i="9"/>
  <c r="BG18" i="9"/>
  <c r="AV13" i="14"/>
  <c r="AW13" i="14"/>
  <c r="CG8" i="2"/>
  <c r="BZ8" i="2"/>
  <c r="CA8" i="2" s="1"/>
  <c r="CB8" i="2"/>
  <c r="CC8" i="2"/>
  <c r="CG53" i="2"/>
  <c r="CB53" i="2"/>
  <c r="BZ53" i="2"/>
  <c r="CA53" i="2" s="1"/>
  <c r="CC53" i="2"/>
  <c r="CG5" i="2"/>
  <c r="CB5" i="2"/>
  <c r="BZ5" i="2"/>
  <c r="CA5" i="2" s="1"/>
  <c r="CC5" i="2"/>
  <c r="CG18" i="2"/>
  <c r="BZ18" i="2"/>
  <c r="CA18" i="2" s="1"/>
  <c r="CB18" i="2"/>
  <c r="CC18" i="2"/>
  <c r="CO51" i="2"/>
  <c r="CH51" i="2"/>
  <c r="CJ51" i="2"/>
  <c r="CK51" i="2"/>
  <c r="BE12" i="9"/>
  <c r="BA12" i="9"/>
  <c r="BB12" i="9"/>
  <c r="CG20" i="2"/>
  <c r="CB20" i="2"/>
  <c r="BZ20" i="2"/>
  <c r="CA20" i="2" s="1"/>
  <c r="CC20" i="2"/>
  <c r="CG55" i="2"/>
  <c r="CB55" i="2"/>
  <c r="BZ55" i="2"/>
  <c r="CA55" i="2" s="1"/>
  <c r="CC55" i="2"/>
  <c r="AW20" i="14"/>
  <c r="AV20" i="14"/>
  <c r="BY7" i="2"/>
  <c r="BT7" i="2"/>
  <c r="BU7" i="2"/>
  <c r="BR7" i="2"/>
  <c r="BS7" i="2" s="1"/>
  <c r="BB42" i="9"/>
  <c r="BA42" i="9"/>
  <c r="BE42" i="9"/>
  <c r="EX61" i="2" l="1"/>
  <c r="EP41" i="2"/>
  <c r="EX63" i="2"/>
  <c r="EP61" i="2"/>
  <c r="EX62" i="2"/>
  <c r="EP63" i="2"/>
  <c r="EH61" i="2"/>
  <c r="EP62" i="2"/>
  <c r="EH62" i="2"/>
  <c r="DZ63" i="2"/>
  <c r="EH63" i="2"/>
  <c r="EH41" i="2"/>
  <c r="DZ61" i="2"/>
  <c r="DZ41" i="2"/>
  <c r="DZ62" i="2"/>
  <c r="DF31" i="2"/>
  <c r="DG31" i="2" s="1"/>
  <c r="DH31" i="2"/>
  <c r="BV25" i="2"/>
  <c r="CW57" i="2"/>
  <c r="CW9" i="2"/>
  <c r="DB31" i="2"/>
  <c r="CW19" i="2"/>
  <c r="CW51" i="2"/>
  <c r="CG25" i="2"/>
  <c r="BZ25" i="2"/>
  <c r="CA25" i="2" s="1"/>
  <c r="CC25" i="2"/>
  <c r="CB25" i="2"/>
  <c r="BV22" i="2"/>
  <c r="CB16" i="2"/>
  <c r="CG16" i="2"/>
  <c r="BZ16" i="2"/>
  <c r="CA16" i="2" s="1"/>
  <c r="CC16" i="2"/>
  <c r="CC22" i="2"/>
  <c r="CG22" i="2"/>
  <c r="CB22" i="2"/>
  <c r="BZ22" i="2"/>
  <c r="CA22" i="2" s="1"/>
  <c r="BV16" i="2"/>
  <c r="CI57" i="2"/>
  <c r="CL57" i="2" s="1"/>
  <c r="CI51" i="2"/>
  <c r="CL51" i="2" s="1"/>
  <c r="CI19" i="2"/>
  <c r="CL19" i="2" s="1"/>
  <c r="CI9" i="2"/>
  <c r="CL9" i="2" s="1"/>
  <c r="BH38" i="9"/>
  <c r="AX18" i="14"/>
  <c r="AX8" i="14"/>
  <c r="AX32" i="14"/>
  <c r="AX41" i="14"/>
  <c r="AX9" i="14"/>
  <c r="AX14" i="14"/>
  <c r="AX13" i="14"/>
  <c r="AX40" i="14"/>
  <c r="AX31" i="14"/>
  <c r="BH17" i="9"/>
  <c r="BH36" i="9"/>
  <c r="BH28" i="9"/>
  <c r="BH18" i="9"/>
  <c r="BC42" i="9"/>
  <c r="BC12" i="9"/>
  <c r="BC9" i="9"/>
  <c r="BH33" i="9"/>
  <c r="BH20" i="9"/>
  <c r="BC30" i="9"/>
  <c r="BH40" i="9"/>
  <c r="BH35" i="9"/>
  <c r="BC13" i="9"/>
  <c r="BH16" i="9"/>
  <c r="BV28" i="2"/>
  <c r="CG24" i="2"/>
  <c r="CB24" i="2"/>
  <c r="CC24" i="2"/>
  <c r="BZ24" i="2"/>
  <c r="CA24" i="2" s="1"/>
  <c r="BV24" i="2"/>
  <c r="CD55" i="2"/>
  <c r="BV29" i="2"/>
  <c r="CO15" i="2"/>
  <c r="CK15" i="2"/>
  <c r="CJ15" i="2"/>
  <c r="CH15" i="2"/>
  <c r="CB29" i="2"/>
  <c r="CG29" i="2"/>
  <c r="BZ29" i="2"/>
  <c r="CA29" i="2" s="1"/>
  <c r="CC29" i="2"/>
  <c r="CD15" i="2"/>
  <c r="BV17" i="2"/>
  <c r="CD30" i="2"/>
  <c r="BV7" i="2"/>
  <c r="CD48" i="2"/>
  <c r="BV21" i="2"/>
  <c r="BZ13" i="2"/>
  <c r="CA13" i="2" s="1"/>
  <c r="CG13" i="2"/>
  <c r="CB13" i="2"/>
  <c r="CC13" i="2"/>
  <c r="BV14" i="2"/>
  <c r="BV13" i="2"/>
  <c r="BV26" i="2"/>
  <c r="BZ21" i="2"/>
  <c r="CA21" i="2" s="1"/>
  <c r="CB21" i="2"/>
  <c r="CG21" i="2"/>
  <c r="CC21" i="2"/>
  <c r="BV47" i="2"/>
  <c r="CG26" i="2"/>
  <c r="BZ26" i="2"/>
  <c r="CA26" i="2" s="1"/>
  <c r="CC26" i="2"/>
  <c r="CB26" i="2"/>
  <c r="BZ27" i="2"/>
  <c r="CA27" i="2" s="1"/>
  <c r="CB27" i="2"/>
  <c r="CG27" i="2"/>
  <c r="CC27" i="2"/>
  <c r="CG52" i="2"/>
  <c r="CB52" i="2"/>
  <c r="CC52" i="2"/>
  <c r="BZ52" i="2"/>
  <c r="CA52" i="2" s="1"/>
  <c r="BV56" i="2"/>
  <c r="BV32" i="2"/>
  <c r="BV52" i="2"/>
  <c r="CP9" i="2"/>
  <c r="CQ9" i="2" s="1"/>
  <c r="CR9" i="2"/>
  <c r="CS9" i="2"/>
  <c r="CD20" i="2"/>
  <c r="CD8" i="2"/>
  <c r="CD11" i="2"/>
  <c r="CD6" i="2"/>
  <c r="CD10" i="2"/>
  <c r="BV58" i="2"/>
  <c r="CC23" i="2"/>
  <c r="CG23" i="2"/>
  <c r="BZ23" i="2"/>
  <c r="CA23" i="2" s="1"/>
  <c r="CB23" i="2"/>
  <c r="CO10" i="2"/>
  <c r="CJ10" i="2"/>
  <c r="CK10" i="2"/>
  <c r="CH10" i="2"/>
  <c r="CJ6" i="2"/>
  <c r="CO6" i="2"/>
  <c r="CH6" i="2"/>
  <c r="CK6" i="2"/>
  <c r="BV23" i="2"/>
  <c r="CD50" i="2"/>
  <c r="CB58" i="2"/>
  <c r="BZ58" i="2"/>
  <c r="CA58" i="2" s="1"/>
  <c r="CC58" i="2"/>
  <c r="CG58" i="2"/>
  <c r="BV54" i="2"/>
  <c r="BV49" i="2"/>
  <c r="BV27" i="2"/>
  <c r="CB17" i="2"/>
  <c r="CG17" i="2"/>
  <c r="BZ17" i="2"/>
  <c r="CA17" i="2" s="1"/>
  <c r="CC17" i="2"/>
  <c r="CB28" i="2"/>
  <c r="BZ28" i="2"/>
  <c r="CA28" i="2" s="1"/>
  <c r="CG28" i="2"/>
  <c r="CC28" i="2"/>
  <c r="AX36" i="14"/>
  <c r="AX20" i="14"/>
  <c r="AX10" i="14"/>
  <c r="BF12" i="9"/>
  <c r="BG12" i="9"/>
  <c r="CD53" i="2"/>
  <c r="BF30" i="9"/>
  <c r="BG30" i="9"/>
  <c r="CG49" i="2"/>
  <c r="BZ49" i="2"/>
  <c r="CA49" i="2" s="1"/>
  <c r="CC49" i="2"/>
  <c r="CB49" i="2"/>
  <c r="CS57" i="2"/>
  <c r="CP57" i="2"/>
  <c r="CQ57" i="2" s="1"/>
  <c r="CR57" i="2"/>
  <c r="CO18" i="2"/>
  <c r="CH18" i="2"/>
  <c r="CJ18" i="2"/>
  <c r="CK18" i="2"/>
  <c r="CG54" i="2"/>
  <c r="BZ54" i="2"/>
  <c r="CA54" i="2" s="1"/>
  <c r="CB54" i="2"/>
  <c r="CC54" i="2"/>
  <c r="BG9" i="9"/>
  <c r="BF9" i="9"/>
  <c r="CK11" i="2"/>
  <c r="CO11" i="2"/>
  <c r="CJ11" i="2"/>
  <c r="CH11" i="2"/>
  <c r="CJ20" i="2"/>
  <c r="CO20" i="2"/>
  <c r="CK20" i="2"/>
  <c r="CH20" i="2"/>
  <c r="CD18" i="2"/>
  <c r="CG32" i="2"/>
  <c r="CC32" i="2"/>
  <c r="CB32" i="2"/>
  <c r="BZ32" i="2"/>
  <c r="CA32" i="2" s="1"/>
  <c r="BF13" i="9"/>
  <c r="BG13" i="9"/>
  <c r="CO53" i="2"/>
  <c r="CH53" i="2"/>
  <c r="CJ53" i="2"/>
  <c r="CK53" i="2"/>
  <c r="BV12" i="2"/>
  <c r="CK50" i="2"/>
  <c r="CJ50" i="2"/>
  <c r="CH50" i="2"/>
  <c r="CO50" i="2"/>
  <c r="CJ48" i="2"/>
  <c r="CO48" i="2"/>
  <c r="CH48" i="2"/>
  <c r="CK48" i="2"/>
  <c r="CG47" i="2"/>
  <c r="CB47" i="2"/>
  <c r="BZ47" i="2"/>
  <c r="CA47" i="2" s="1"/>
  <c r="CC47" i="2"/>
  <c r="CG56" i="2"/>
  <c r="CB56" i="2"/>
  <c r="CC56" i="2"/>
  <c r="BZ56" i="2"/>
  <c r="CA56" i="2" s="1"/>
  <c r="CH5" i="2"/>
  <c r="CO5" i="2"/>
  <c r="CP5" i="2" s="1"/>
  <c r="CJ5" i="2"/>
  <c r="CK5" i="2"/>
  <c r="CG7" i="2"/>
  <c r="CB7" i="2"/>
  <c r="BZ7" i="2"/>
  <c r="CA7" i="2" s="1"/>
  <c r="CC7" i="2"/>
  <c r="CS19" i="2"/>
  <c r="CP19" i="2"/>
  <c r="CQ19" i="2" s="1"/>
  <c r="CR19" i="2"/>
  <c r="BF42" i="9"/>
  <c r="BG42" i="9"/>
  <c r="CG14" i="2"/>
  <c r="CB14" i="2"/>
  <c r="BZ14" i="2"/>
  <c r="CA14" i="2" s="1"/>
  <c r="CC14" i="2"/>
  <c r="CJ8" i="2"/>
  <c r="CK8" i="2"/>
  <c r="CO8" i="2"/>
  <c r="CH8" i="2"/>
  <c r="CH55" i="2"/>
  <c r="CK55" i="2"/>
  <c r="CJ55" i="2"/>
  <c r="CO55" i="2"/>
  <c r="CD5" i="2"/>
  <c r="CS51" i="2"/>
  <c r="CP51" i="2"/>
  <c r="CQ51" i="2" s="1"/>
  <c r="CR51" i="2"/>
  <c r="CJ30" i="2"/>
  <c r="CH30" i="2"/>
  <c r="CO30" i="2"/>
  <c r="CK30" i="2"/>
  <c r="CG12" i="2"/>
  <c r="CB12" i="2"/>
  <c r="BZ12" i="2"/>
  <c r="CA12" i="2" s="1"/>
  <c r="CC12" i="2"/>
  <c r="DJ31" i="2" l="1"/>
  <c r="CX57" i="2"/>
  <c r="CY57" i="2" s="1"/>
  <c r="DH51" i="2"/>
  <c r="CX51" i="2"/>
  <c r="CX19" i="2"/>
  <c r="CY19" i="2" s="1"/>
  <c r="DH9" i="2"/>
  <c r="CX9" i="2"/>
  <c r="CY9" i="2" s="1"/>
  <c r="DN31" i="2"/>
  <c r="DO31" i="2" s="1"/>
  <c r="DP31" i="2"/>
  <c r="DQ31" i="2"/>
  <c r="DI57" i="2"/>
  <c r="DH57" i="2"/>
  <c r="CW30" i="2"/>
  <c r="DA19" i="2"/>
  <c r="CZ19" i="2"/>
  <c r="CW48" i="2"/>
  <c r="CW11" i="2"/>
  <c r="CW15" i="2"/>
  <c r="CZ9" i="2"/>
  <c r="DA9" i="2"/>
  <c r="CW55" i="2"/>
  <c r="CW50" i="2"/>
  <c r="CW53" i="2"/>
  <c r="CW6" i="2"/>
  <c r="CW8" i="2"/>
  <c r="CW18" i="2"/>
  <c r="CW10" i="2"/>
  <c r="DA57" i="2"/>
  <c r="CZ57" i="2"/>
  <c r="CW5" i="2"/>
  <c r="CW20" i="2"/>
  <c r="DA51" i="2"/>
  <c r="CZ51" i="2"/>
  <c r="CY51" i="2"/>
  <c r="CD25" i="2"/>
  <c r="CJ25" i="2"/>
  <c r="CO25" i="2"/>
  <c r="CW25" i="2" s="1"/>
  <c r="CK25" i="2"/>
  <c r="CH25" i="2"/>
  <c r="CI25" i="2" s="1"/>
  <c r="CD16" i="2"/>
  <c r="CK22" i="2"/>
  <c r="CO22" i="2"/>
  <c r="CW22" i="2" s="1"/>
  <c r="CX22" i="2" s="1"/>
  <c r="CJ22" i="2"/>
  <c r="CH22" i="2"/>
  <c r="CJ16" i="2"/>
  <c r="CK16" i="2"/>
  <c r="CO16" i="2"/>
  <c r="CW16" i="2" s="1"/>
  <c r="CX16" i="2" s="1"/>
  <c r="CH16" i="2"/>
  <c r="CI16" i="2" s="1"/>
  <c r="CD22" i="2"/>
  <c r="CI50" i="2"/>
  <c r="CL50" i="2" s="1"/>
  <c r="CI20" i="2"/>
  <c r="CL20" i="2" s="1"/>
  <c r="CI18" i="2"/>
  <c r="CL18" i="2" s="1"/>
  <c r="CI10" i="2"/>
  <c r="CL10" i="2" s="1"/>
  <c r="CI15" i="2"/>
  <c r="CL15" i="2" s="1"/>
  <c r="CI30" i="2"/>
  <c r="CL30" i="2" s="1"/>
  <c r="CI5" i="2"/>
  <c r="CL5" i="2" s="1"/>
  <c r="CI55" i="2"/>
  <c r="CL55" i="2" s="1"/>
  <c r="CI48" i="2"/>
  <c r="CL48" i="2" s="1"/>
  <c r="CI11" i="2"/>
  <c r="CL11" i="2" s="1"/>
  <c r="CI8" i="2"/>
  <c r="CL8" i="2" s="1"/>
  <c r="CI6" i="2"/>
  <c r="CL6" i="2" s="1"/>
  <c r="CI53" i="2"/>
  <c r="CL53" i="2" s="1"/>
  <c r="BH13" i="9"/>
  <c r="BH9" i="9"/>
  <c r="BH12" i="9"/>
  <c r="BH42" i="9"/>
  <c r="BH30" i="9"/>
  <c r="CD24" i="2"/>
  <c r="CD7" i="2"/>
  <c r="CH24" i="2"/>
  <c r="CJ24" i="2"/>
  <c r="CO24" i="2"/>
  <c r="CK24" i="2"/>
  <c r="CD29" i="2"/>
  <c r="CO29" i="2"/>
  <c r="CJ29" i="2"/>
  <c r="CH29" i="2"/>
  <c r="CK29" i="2"/>
  <c r="CP15" i="2"/>
  <c r="CQ15" i="2" s="1"/>
  <c r="CR15" i="2"/>
  <c r="CS15" i="2"/>
  <c r="CT9" i="2"/>
  <c r="CH21" i="2"/>
  <c r="CJ21" i="2"/>
  <c r="CK21" i="2"/>
  <c r="CO21" i="2"/>
  <c r="CO13" i="2"/>
  <c r="CH13" i="2"/>
  <c r="CJ13" i="2"/>
  <c r="CK13" i="2"/>
  <c r="CD49" i="2"/>
  <c r="CD58" i="2"/>
  <c r="CD26" i="2"/>
  <c r="CD13" i="2"/>
  <c r="CK26" i="2"/>
  <c r="CJ26" i="2"/>
  <c r="CO26" i="2"/>
  <c r="CH26" i="2"/>
  <c r="CD21" i="2"/>
  <c r="CD52" i="2"/>
  <c r="CO17" i="2"/>
  <c r="CH17" i="2"/>
  <c r="CK17" i="2"/>
  <c r="CJ17" i="2"/>
  <c r="CR10" i="2"/>
  <c r="CS10" i="2"/>
  <c r="CP10" i="2"/>
  <c r="CQ10" i="2" s="1"/>
  <c r="CK52" i="2"/>
  <c r="CH52" i="2"/>
  <c r="CO52" i="2"/>
  <c r="CJ52" i="2"/>
  <c r="CD56" i="2"/>
  <c r="CH28" i="2"/>
  <c r="CK28" i="2"/>
  <c r="CJ28" i="2"/>
  <c r="CO28" i="2"/>
  <c r="CD27" i="2"/>
  <c r="CP6" i="2"/>
  <c r="CQ6" i="2" s="1"/>
  <c r="CS6" i="2"/>
  <c r="CR6" i="2"/>
  <c r="CD28" i="2"/>
  <c r="CT51" i="2"/>
  <c r="CH27" i="2"/>
  <c r="CO27" i="2"/>
  <c r="CJ27" i="2"/>
  <c r="CK27" i="2"/>
  <c r="CD12" i="2"/>
  <c r="CD32" i="2"/>
  <c r="CK58" i="2"/>
  <c r="CH58" i="2"/>
  <c r="CO58" i="2"/>
  <c r="CJ58" i="2"/>
  <c r="CD23" i="2"/>
  <c r="CD17" i="2"/>
  <c r="CH23" i="2"/>
  <c r="CO23" i="2"/>
  <c r="CK23" i="2"/>
  <c r="CJ23" i="2"/>
  <c r="CP11" i="2"/>
  <c r="CQ11" i="2" s="1"/>
  <c r="CS11" i="2"/>
  <c r="CR11" i="2"/>
  <c r="CR18" i="2"/>
  <c r="CS18" i="2"/>
  <c r="CP18" i="2"/>
  <c r="CQ18" i="2" s="1"/>
  <c r="CR8" i="2"/>
  <c r="CS8" i="2"/>
  <c r="CP8" i="2"/>
  <c r="CQ8" i="2" s="1"/>
  <c r="CD14" i="2"/>
  <c r="CR30" i="2"/>
  <c r="CP30" i="2"/>
  <c r="CQ30" i="2" s="1"/>
  <c r="CS30" i="2"/>
  <c r="CP55" i="2"/>
  <c r="CQ55" i="2" s="1"/>
  <c r="CR55" i="2"/>
  <c r="CS55" i="2"/>
  <c r="CH14" i="2"/>
  <c r="CO14" i="2"/>
  <c r="CK14" i="2"/>
  <c r="CJ14" i="2"/>
  <c r="CJ56" i="2"/>
  <c r="CO56" i="2"/>
  <c r="CH56" i="2"/>
  <c r="CK56" i="2"/>
  <c r="CS20" i="2"/>
  <c r="CR20" i="2"/>
  <c r="CP20" i="2"/>
  <c r="CQ20" i="2" s="1"/>
  <c r="CK54" i="2"/>
  <c r="CJ54" i="2"/>
  <c r="CO54" i="2"/>
  <c r="CH54" i="2"/>
  <c r="CK47" i="2"/>
  <c r="CO47" i="2"/>
  <c r="CH47" i="2"/>
  <c r="CJ47" i="2"/>
  <c r="CO32" i="2"/>
  <c r="CJ32" i="2"/>
  <c r="CK32" i="2"/>
  <c r="CH32" i="2"/>
  <c r="CT57" i="2"/>
  <c r="CS48" i="2"/>
  <c r="CR48" i="2"/>
  <c r="CP48" i="2"/>
  <c r="CQ48" i="2" s="1"/>
  <c r="CD47" i="2"/>
  <c r="CR50" i="2"/>
  <c r="CP50" i="2"/>
  <c r="CQ50" i="2" s="1"/>
  <c r="CS50" i="2"/>
  <c r="CO49" i="2"/>
  <c r="CK49" i="2"/>
  <c r="CH49" i="2"/>
  <c r="CJ49" i="2"/>
  <c r="CO12" i="2"/>
  <c r="CJ12" i="2"/>
  <c r="CK12" i="2"/>
  <c r="CH12" i="2"/>
  <c r="CT19" i="2"/>
  <c r="CD54" i="2"/>
  <c r="CS5" i="2"/>
  <c r="CQ5" i="2"/>
  <c r="CR5" i="2"/>
  <c r="CK7" i="2"/>
  <c r="CH7" i="2"/>
  <c r="CJ7" i="2"/>
  <c r="CO7" i="2"/>
  <c r="CS53" i="2"/>
  <c r="CR53" i="2"/>
  <c r="CP53" i="2"/>
  <c r="CQ53" i="2" s="1"/>
  <c r="EW31" i="2" l="1"/>
  <c r="EV31" i="2"/>
  <c r="ET31" i="2"/>
  <c r="EU31" i="2" s="1"/>
  <c r="EX31" i="2" s="1"/>
  <c r="EO31" i="2"/>
  <c r="EN31" i="2"/>
  <c r="EL31" i="2"/>
  <c r="EM31" i="2" s="1"/>
  <c r="EP31" i="2" s="1"/>
  <c r="DI51" i="2"/>
  <c r="EG31" i="2"/>
  <c r="EF31" i="2"/>
  <c r="ED31" i="2"/>
  <c r="EE31" i="2" s="1"/>
  <c r="DI55" i="2"/>
  <c r="CX55" i="2"/>
  <c r="CY55" i="2" s="1"/>
  <c r="DH18" i="2"/>
  <c r="CX18" i="2"/>
  <c r="CY18" i="2" s="1"/>
  <c r="DI9" i="2"/>
  <c r="DF19" i="2"/>
  <c r="DG19" i="2" s="1"/>
  <c r="DH8" i="2"/>
  <c r="CX8" i="2"/>
  <c r="DH15" i="2"/>
  <c r="CX15" i="2"/>
  <c r="CY15" i="2" s="1"/>
  <c r="DI10" i="2"/>
  <c r="CX10" i="2"/>
  <c r="CY10" i="2" s="1"/>
  <c r="DH30" i="2"/>
  <c r="CX30" i="2"/>
  <c r="CY30" i="2" s="1"/>
  <c r="CX20" i="2"/>
  <c r="CY20" i="2" s="1"/>
  <c r="DH6" i="2"/>
  <c r="CX6" i="2"/>
  <c r="CY6" i="2" s="1"/>
  <c r="DH11" i="2"/>
  <c r="CX11" i="2"/>
  <c r="CY11" i="2" s="1"/>
  <c r="DH19" i="2"/>
  <c r="DF51" i="2"/>
  <c r="DG51" i="2" s="1"/>
  <c r="DI5" i="2"/>
  <c r="CX5" i="2"/>
  <c r="CY5" i="2" s="1"/>
  <c r="DH53" i="2"/>
  <c r="CX53" i="2"/>
  <c r="CY53" i="2" s="1"/>
  <c r="DI48" i="2"/>
  <c r="CX48" i="2"/>
  <c r="CY48" i="2" s="1"/>
  <c r="DI19" i="2"/>
  <c r="DR31" i="2"/>
  <c r="DF9" i="2"/>
  <c r="DG9" i="2" s="1"/>
  <c r="DH25" i="2"/>
  <c r="CX25" i="2"/>
  <c r="CY25" i="2" s="1"/>
  <c r="DI50" i="2"/>
  <c r="CX50" i="2"/>
  <c r="CY50" i="2" s="1"/>
  <c r="DY31" i="2"/>
  <c r="DX31" i="2"/>
  <c r="DV31" i="2"/>
  <c r="DW31" i="2" s="1"/>
  <c r="DF57" i="2"/>
  <c r="DG57" i="2" s="1"/>
  <c r="DJ57" i="2" s="1"/>
  <c r="CL25" i="2"/>
  <c r="CY22" i="2"/>
  <c r="CZ25" i="2"/>
  <c r="DH5" i="2"/>
  <c r="DA25" i="2"/>
  <c r="DA16" i="2"/>
  <c r="DH55" i="2"/>
  <c r="DB57" i="2"/>
  <c r="CW56" i="2"/>
  <c r="CW23" i="2"/>
  <c r="CW29" i="2"/>
  <c r="DA22" i="2"/>
  <c r="DA20" i="2"/>
  <c r="CZ20" i="2"/>
  <c r="CW17" i="2"/>
  <c r="CY16" i="2"/>
  <c r="CZ22" i="2"/>
  <c r="CZ10" i="2"/>
  <c r="DA10" i="2"/>
  <c r="DB9" i="2"/>
  <c r="CW58" i="2"/>
  <c r="CW32" i="2"/>
  <c r="CW26" i="2"/>
  <c r="CZ16" i="2"/>
  <c r="DA5" i="2"/>
  <c r="CZ5" i="2"/>
  <c r="CZ53" i="2"/>
  <c r="DA53" i="2"/>
  <c r="DA55" i="2"/>
  <c r="CZ55" i="2"/>
  <c r="CW24" i="2"/>
  <c r="CZ18" i="2"/>
  <c r="DA18" i="2"/>
  <c r="DA15" i="2"/>
  <c r="CZ15" i="2"/>
  <c r="DB19" i="2"/>
  <c r="DA48" i="2"/>
  <c r="CZ48" i="2"/>
  <c r="CW12" i="2"/>
  <c r="CW14" i="2"/>
  <c r="CW13" i="2"/>
  <c r="DB51" i="2"/>
  <c r="CZ50" i="2"/>
  <c r="DA50" i="2"/>
  <c r="DA30" i="2"/>
  <c r="CZ30" i="2"/>
  <c r="CW28" i="2"/>
  <c r="CZ6" i="2"/>
  <c r="DA6" i="2"/>
  <c r="CW54" i="2"/>
  <c r="CW7" i="2"/>
  <c r="CW49" i="2"/>
  <c r="CW47" i="2"/>
  <c r="CW27" i="2"/>
  <c r="CW52" i="2"/>
  <c r="CW21" i="2"/>
  <c r="CZ8" i="2"/>
  <c r="DA8" i="2"/>
  <c r="CY8" i="2"/>
  <c r="DA11" i="2"/>
  <c r="CZ11" i="2"/>
  <c r="CS25" i="2"/>
  <c r="CP25" i="2"/>
  <c r="CQ25" i="2" s="1"/>
  <c r="CR25" i="2"/>
  <c r="CI22" i="2"/>
  <c r="CL22" i="2" s="1"/>
  <c r="CR16" i="2"/>
  <c r="CS16" i="2"/>
  <c r="CP16" i="2"/>
  <c r="CQ16" i="2" s="1"/>
  <c r="CL16" i="2"/>
  <c r="CP22" i="2"/>
  <c r="CQ22" i="2" s="1"/>
  <c r="CS22" i="2"/>
  <c r="CR22" i="2"/>
  <c r="CI32" i="2"/>
  <c r="CL32" i="2" s="1"/>
  <c r="CI54" i="2"/>
  <c r="CL54" i="2" s="1"/>
  <c r="CI56" i="2"/>
  <c r="CL56" i="2" s="1"/>
  <c r="CI27" i="2"/>
  <c r="CL27" i="2" s="1"/>
  <c r="CI17" i="2"/>
  <c r="CL17" i="2" s="1"/>
  <c r="CI13" i="2"/>
  <c r="CL13" i="2" s="1"/>
  <c r="CI58" i="2"/>
  <c r="CL58" i="2" s="1"/>
  <c r="CI52" i="2"/>
  <c r="CL52" i="2" s="1"/>
  <c r="CI49" i="2"/>
  <c r="CI24" i="2"/>
  <c r="CL24" i="2" s="1"/>
  <c r="CI23" i="2"/>
  <c r="CL23" i="2" s="1"/>
  <c r="CI28" i="2"/>
  <c r="CL28" i="2" s="1"/>
  <c r="CI26" i="2"/>
  <c r="CL26" i="2" s="1"/>
  <c r="CI29" i="2"/>
  <c r="CL29" i="2" s="1"/>
  <c r="CI12" i="2"/>
  <c r="CL12" i="2" s="1"/>
  <c r="CI7" i="2"/>
  <c r="CL7" i="2" s="1"/>
  <c r="CI14" i="2"/>
  <c r="CI47" i="2"/>
  <c r="CL47" i="2" s="1"/>
  <c r="CI21" i="2"/>
  <c r="CL21" i="2" s="1"/>
  <c r="CT48" i="2"/>
  <c r="CR24" i="2"/>
  <c r="CP24" i="2"/>
  <c r="CQ24" i="2" s="1"/>
  <c r="CS24" i="2"/>
  <c r="CT15" i="2"/>
  <c r="CR29" i="2"/>
  <c r="CP29" i="2"/>
  <c r="CQ29" i="2" s="1"/>
  <c r="CS29" i="2"/>
  <c r="CP13" i="2"/>
  <c r="CQ13" i="2" s="1"/>
  <c r="CS13" i="2"/>
  <c r="CR13" i="2"/>
  <c r="CR21" i="2"/>
  <c r="CS21" i="2"/>
  <c r="CP21" i="2"/>
  <c r="CQ21" i="2" s="1"/>
  <c r="CR26" i="2"/>
  <c r="CP26" i="2"/>
  <c r="CQ26" i="2" s="1"/>
  <c r="CS26" i="2"/>
  <c r="CT10" i="2"/>
  <c r="CR27" i="2"/>
  <c r="CP27" i="2"/>
  <c r="CQ27" i="2" s="1"/>
  <c r="CS27" i="2"/>
  <c r="CT6" i="2"/>
  <c r="CL49" i="2"/>
  <c r="CS58" i="2"/>
  <c r="CR58" i="2"/>
  <c r="CP58" i="2"/>
  <c r="CQ58" i="2" s="1"/>
  <c r="CT30" i="2"/>
  <c r="CT18" i="2"/>
  <c r="CS23" i="2"/>
  <c r="CP23" i="2"/>
  <c r="CQ23" i="2" s="1"/>
  <c r="CR23" i="2"/>
  <c r="CR28" i="2"/>
  <c r="CS28" i="2"/>
  <c r="CP28" i="2"/>
  <c r="CQ28" i="2" s="1"/>
  <c r="CP52" i="2"/>
  <c r="CQ52" i="2" s="1"/>
  <c r="CR52" i="2"/>
  <c r="CS52" i="2"/>
  <c r="CT20" i="2"/>
  <c r="CT53" i="2"/>
  <c r="CP17" i="2"/>
  <c r="CQ17" i="2" s="1"/>
  <c r="CS17" i="2"/>
  <c r="CR17" i="2"/>
  <c r="CS7" i="2"/>
  <c r="CR7" i="2"/>
  <c r="CP7" i="2"/>
  <c r="CQ7" i="2" s="1"/>
  <c r="CR54" i="2"/>
  <c r="CP54" i="2"/>
  <c r="CQ54" i="2" s="1"/>
  <c r="CS54" i="2"/>
  <c r="CS56" i="2"/>
  <c r="CR56" i="2"/>
  <c r="CP56" i="2"/>
  <c r="CQ56" i="2" s="1"/>
  <c r="CP49" i="2"/>
  <c r="CQ49" i="2" s="1"/>
  <c r="CS49" i="2"/>
  <c r="CR49" i="2"/>
  <c r="CR14" i="2"/>
  <c r="CP14" i="2"/>
  <c r="CQ14" i="2" s="1"/>
  <c r="CS14" i="2"/>
  <c r="CT55" i="2"/>
  <c r="CR32" i="2"/>
  <c r="CS32" i="2"/>
  <c r="CP32" i="2"/>
  <c r="CQ32" i="2" s="1"/>
  <c r="CS47" i="2"/>
  <c r="CR47" i="2"/>
  <c r="CP47" i="2"/>
  <c r="CQ47" i="2" s="1"/>
  <c r="CT5" i="2"/>
  <c r="CS12" i="2"/>
  <c r="CR12" i="2"/>
  <c r="CP12" i="2"/>
  <c r="CQ12" i="2" s="1"/>
  <c r="CL14" i="2"/>
  <c r="CT50" i="2"/>
  <c r="CT8" i="2"/>
  <c r="CT11" i="2"/>
  <c r="DJ51" i="2" l="1"/>
  <c r="DI18" i="2"/>
  <c r="EH31" i="2"/>
  <c r="DI30" i="2"/>
  <c r="DI53" i="2"/>
  <c r="DJ9" i="2"/>
  <c r="DZ31" i="2"/>
  <c r="DH48" i="2"/>
  <c r="DI25" i="2"/>
  <c r="DI6" i="2"/>
  <c r="DH10" i="2"/>
  <c r="DI11" i="2"/>
  <c r="DJ19" i="2"/>
  <c r="DI15" i="2"/>
  <c r="DF20" i="2"/>
  <c r="DG20" i="2" s="1"/>
  <c r="DI21" i="2"/>
  <c r="CX21" i="2"/>
  <c r="CY21" i="2" s="1"/>
  <c r="CX29" i="2"/>
  <c r="CY29" i="2" s="1"/>
  <c r="DP19" i="2"/>
  <c r="DQ19" i="2"/>
  <c r="DN19" i="2"/>
  <c r="DO19" i="2" s="1"/>
  <c r="DH27" i="2"/>
  <c r="CX27" i="2"/>
  <c r="CY27" i="2" s="1"/>
  <c r="CX28" i="2"/>
  <c r="CY28" i="2" s="1"/>
  <c r="CX13" i="2"/>
  <c r="CY13" i="2" s="1"/>
  <c r="DH26" i="2"/>
  <c r="CX26" i="2"/>
  <c r="CY26" i="2" s="1"/>
  <c r="DI23" i="2"/>
  <c r="CX23" i="2"/>
  <c r="CY23" i="2" s="1"/>
  <c r="DF48" i="2"/>
  <c r="DG48" i="2" s="1"/>
  <c r="DQ51" i="2"/>
  <c r="DP51" i="2"/>
  <c r="DN51" i="2"/>
  <c r="DO51" i="2" s="1"/>
  <c r="DR51" i="2" s="1"/>
  <c r="DI47" i="2"/>
  <c r="CX47" i="2"/>
  <c r="CY47" i="2" s="1"/>
  <c r="DI14" i="2"/>
  <c r="CX14" i="2"/>
  <c r="DI32" i="2"/>
  <c r="CX32" i="2"/>
  <c r="CY32" i="2" s="1"/>
  <c r="CX17" i="2"/>
  <c r="CY17" i="2" s="1"/>
  <c r="DI56" i="2"/>
  <c r="CX56" i="2"/>
  <c r="CY56" i="2" s="1"/>
  <c r="DH20" i="2"/>
  <c r="DN57" i="2"/>
  <c r="DO57" i="2" s="1"/>
  <c r="DQ57" i="2"/>
  <c r="DP57" i="2"/>
  <c r="DF25" i="2"/>
  <c r="DG25" i="2" s="1"/>
  <c r="DF11" i="2"/>
  <c r="DG11" i="2" s="1"/>
  <c r="DJ11" i="2" s="1"/>
  <c r="DF10" i="2"/>
  <c r="DG10" i="2" s="1"/>
  <c r="DH24" i="2"/>
  <c r="CX24" i="2"/>
  <c r="DF50" i="2"/>
  <c r="DG50" i="2" s="1"/>
  <c r="DH49" i="2"/>
  <c r="CX49" i="2"/>
  <c r="DI12" i="2"/>
  <c r="CX12" i="2"/>
  <c r="CY12" i="2" s="1"/>
  <c r="DH58" i="2"/>
  <c r="CX58" i="2"/>
  <c r="DF22" i="2"/>
  <c r="DG22" i="2" s="1"/>
  <c r="DI20" i="2"/>
  <c r="DF53" i="2"/>
  <c r="DG53" i="2" s="1"/>
  <c r="DJ53" i="2" s="1"/>
  <c r="DF18" i="2"/>
  <c r="DG18" i="2" s="1"/>
  <c r="DJ18" i="2" s="1"/>
  <c r="DI7" i="2"/>
  <c r="CX7" i="2"/>
  <c r="CY7" i="2" s="1"/>
  <c r="DH50" i="2"/>
  <c r="DF6" i="2"/>
  <c r="DG6" i="2" s="1"/>
  <c r="DF15" i="2"/>
  <c r="DG15" i="2" s="1"/>
  <c r="DF8" i="2"/>
  <c r="DG8" i="2" s="1"/>
  <c r="DI52" i="2"/>
  <c r="CX52" i="2"/>
  <c r="CY52" i="2" s="1"/>
  <c r="DF30" i="2"/>
  <c r="DG30" i="2" s="1"/>
  <c r="DJ30" i="2" s="1"/>
  <c r="DI54" i="2"/>
  <c r="CX54" i="2"/>
  <c r="CY54" i="2" s="1"/>
  <c r="DF16" i="2"/>
  <c r="DG16" i="2" s="1"/>
  <c r="DI8" i="2"/>
  <c r="DQ9" i="2"/>
  <c r="DP9" i="2"/>
  <c r="DN9" i="2"/>
  <c r="DO9" i="2" s="1"/>
  <c r="DF5" i="2"/>
  <c r="DG5" i="2" s="1"/>
  <c r="DJ5" i="2" s="1"/>
  <c r="DF55" i="2"/>
  <c r="DG55" i="2" s="1"/>
  <c r="DJ55" i="2" s="1"/>
  <c r="DB25" i="2"/>
  <c r="DB50" i="2"/>
  <c r="DB6" i="2"/>
  <c r="DB15" i="2"/>
  <c r="DB53" i="2"/>
  <c r="DB5" i="2"/>
  <c r="DB22" i="2"/>
  <c r="DJ25" i="2"/>
  <c r="DH14" i="2"/>
  <c r="DH22" i="2"/>
  <c r="DI22" i="2"/>
  <c r="DI28" i="2"/>
  <c r="DH28" i="2"/>
  <c r="DI17" i="2"/>
  <c r="DH17" i="2"/>
  <c r="DI16" i="2"/>
  <c r="DH16" i="2"/>
  <c r="DI29" i="2"/>
  <c r="DH29" i="2"/>
  <c r="DB11" i="2"/>
  <c r="DI24" i="2"/>
  <c r="DB20" i="2"/>
  <c r="CZ7" i="2"/>
  <c r="DA7" i="2"/>
  <c r="CZ26" i="2"/>
  <c r="DA26" i="2"/>
  <c r="DA24" i="2"/>
  <c r="CZ24" i="2"/>
  <c r="CY24" i="2"/>
  <c r="CZ27" i="2"/>
  <c r="DA27" i="2"/>
  <c r="DA54" i="2"/>
  <c r="CZ54" i="2"/>
  <c r="CY14" i="2"/>
  <c r="DA14" i="2"/>
  <c r="CZ14" i="2"/>
  <c r="CZ32" i="2"/>
  <c r="DA32" i="2"/>
  <c r="DB10" i="2"/>
  <c r="DA28" i="2"/>
  <c r="CZ28" i="2"/>
  <c r="CZ52" i="2"/>
  <c r="DA52" i="2"/>
  <c r="DA13" i="2"/>
  <c r="CZ13" i="2"/>
  <c r="DB8" i="2"/>
  <c r="DB30" i="2"/>
  <c r="DB55" i="2"/>
  <c r="DA23" i="2"/>
  <c r="CZ23" i="2"/>
  <c r="CZ17" i="2"/>
  <c r="DA17" i="2"/>
  <c r="CZ29" i="2"/>
  <c r="DA29" i="2"/>
  <c r="DA47" i="2"/>
  <c r="CZ47" i="2"/>
  <c r="CZ12" i="2"/>
  <c r="DA12" i="2"/>
  <c r="DB16" i="2"/>
  <c r="DA58" i="2"/>
  <c r="CY58" i="2"/>
  <c r="CZ58" i="2"/>
  <c r="DA56" i="2"/>
  <c r="CZ56" i="2"/>
  <c r="DA21" i="2"/>
  <c r="CZ21" i="2"/>
  <c r="DA49" i="2"/>
  <c r="CZ49" i="2"/>
  <c r="CY49" i="2"/>
  <c r="DB48" i="2"/>
  <c r="DB18" i="2"/>
  <c r="CT25" i="2"/>
  <c r="CT16" i="2"/>
  <c r="CT22" i="2"/>
  <c r="CT28" i="2"/>
  <c r="CT21" i="2"/>
  <c r="CT24" i="2"/>
  <c r="CT26" i="2"/>
  <c r="CT29" i="2"/>
  <c r="CT49" i="2"/>
  <c r="CT47" i="2"/>
  <c r="CT23" i="2"/>
  <c r="CT13" i="2"/>
  <c r="CT17" i="2"/>
  <c r="CT52" i="2"/>
  <c r="CT32" i="2"/>
  <c r="CT27" i="2"/>
  <c r="CT12" i="2"/>
  <c r="CT7" i="2"/>
  <c r="CT58" i="2"/>
  <c r="CT54" i="2"/>
  <c r="CT56" i="2"/>
  <c r="CT14" i="2"/>
  <c r="DN16" i="2" l="1"/>
  <c r="DO16" i="2" s="1"/>
  <c r="DJ15" i="2"/>
  <c r="ET22" i="2"/>
  <c r="EU22" i="2" s="1"/>
  <c r="EW22" i="2"/>
  <c r="EV22" i="2"/>
  <c r="EW9" i="2"/>
  <c r="EV9" i="2"/>
  <c r="ET9" i="2"/>
  <c r="EU9" i="2" s="1"/>
  <c r="EX9" i="2" s="1"/>
  <c r="EW16" i="2"/>
  <c r="EV16" i="2"/>
  <c r="ET16" i="2"/>
  <c r="EU16" i="2" s="1"/>
  <c r="EX16" i="2" s="1"/>
  <c r="EW51" i="2"/>
  <c r="EV51" i="2"/>
  <c r="ET51" i="2"/>
  <c r="EU51" i="2" s="1"/>
  <c r="EX51" i="2" s="1"/>
  <c r="EW19" i="2"/>
  <c r="EV19" i="2"/>
  <c r="ET19" i="2"/>
  <c r="EU19" i="2" s="1"/>
  <c r="EW57" i="2"/>
  <c r="ET57" i="2"/>
  <c r="EU57" i="2" s="1"/>
  <c r="EV57" i="2"/>
  <c r="DI27" i="2"/>
  <c r="DQ16" i="2"/>
  <c r="DH56" i="2"/>
  <c r="DI49" i="2"/>
  <c r="EN22" i="2"/>
  <c r="EL22" i="2"/>
  <c r="EM22" i="2" s="1"/>
  <c r="EO22" i="2"/>
  <c r="DH21" i="2"/>
  <c r="DH47" i="2"/>
  <c r="EL9" i="2"/>
  <c r="EM9" i="2" s="1"/>
  <c r="EN9" i="2"/>
  <c r="EO9" i="2"/>
  <c r="EO16" i="2"/>
  <c r="EN16" i="2"/>
  <c r="EL16" i="2"/>
  <c r="EM16" i="2" s="1"/>
  <c r="DH23" i="2"/>
  <c r="EL51" i="2"/>
  <c r="EM51" i="2" s="1"/>
  <c r="EO51" i="2"/>
  <c r="EN51" i="2"/>
  <c r="EO19" i="2"/>
  <c r="EL19" i="2"/>
  <c r="EM19" i="2" s="1"/>
  <c r="EN19" i="2"/>
  <c r="EL57" i="2"/>
  <c r="EM57" i="2" s="1"/>
  <c r="EO57" i="2"/>
  <c r="EN57" i="2"/>
  <c r="DJ6" i="2"/>
  <c r="DJ48" i="2"/>
  <c r="DJ10" i="2"/>
  <c r="DB23" i="2"/>
  <c r="DH54" i="2"/>
  <c r="DJ20" i="2"/>
  <c r="DH52" i="2"/>
  <c r="DJ8" i="2"/>
  <c r="EG16" i="2"/>
  <c r="EF16" i="2"/>
  <c r="ED16" i="2"/>
  <c r="EE16" i="2" s="1"/>
  <c r="DI58" i="2"/>
  <c r="DR57" i="2"/>
  <c r="DH7" i="2"/>
  <c r="DQ22" i="2"/>
  <c r="ED57" i="2"/>
  <c r="EE57" i="2" s="1"/>
  <c r="EG57" i="2"/>
  <c r="EF57" i="2"/>
  <c r="EG51" i="2"/>
  <c r="EF51" i="2"/>
  <c r="ED51" i="2"/>
  <c r="EE51" i="2" s="1"/>
  <c r="EF22" i="2"/>
  <c r="ED22" i="2"/>
  <c r="EE22" i="2" s="1"/>
  <c r="EG22" i="2"/>
  <c r="DB49" i="2"/>
  <c r="DN22" i="2"/>
  <c r="DO22" i="2" s="1"/>
  <c r="EG19" i="2"/>
  <c r="EF19" i="2"/>
  <c r="ED19" i="2"/>
  <c r="EE19" i="2" s="1"/>
  <c r="DP22" i="2"/>
  <c r="ED9" i="2"/>
  <c r="EE9" i="2" s="1"/>
  <c r="EG9" i="2"/>
  <c r="EF9" i="2"/>
  <c r="DJ50" i="2"/>
  <c r="DQ20" i="2"/>
  <c r="DP20" i="2"/>
  <c r="DN20" i="2"/>
  <c r="DO20" i="2" s="1"/>
  <c r="DP6" i="2"/>
  <c r="DN6" i="2"/>
  <c r="DO6" i="2" s="1"/>
  <c r="DQ6" i="2"/>
  <c r="DV57" i="2"/>
  <c r="DW57" i="2" s="1"/>
  <c r="DY57" i="2"/>
  <c r="DX57" i="2"/>
  <c r="DV9" i="2"/>
  <c r="DW9" i="2" s="1"/>
  <c r="DY9" i="2"/>
  <c r="DX9" i="2"/>
  <c r="DY19" i="2"/>
  <c r="DX19" i="2"/>
  <c r="DV19" i="2"/>
  <c r="DW19" i="2" s="1"/>
  <c r="DF52" i="2"/>
  <c r="DG52" i="2" s="1"/>
  <c r="DQ11" i="2"/>
  <c r="DP11" i="2"/>
  <c r="DN11" i="2"/>
  <c r="DO11" i="2" s="1"/>
  <c r="DI13" i="2"/>
  <c r="DP55" i="2"/>
  <c r="DN55" i="2"/>
  <c r="DO55" i="2" s="1"/>
  <c r="DQ55" i="2"/>
  <c r="DF7" i="2"/>
  <c r="DG7" i="2" s="1"/>
  <c r="DX22" i="2"/>
  <c r="DV22" i="2"/>
  <c r="DW22" i="2" s="1"/>
  <c r="DY22" i="2"/>
  <c r="DF56" i="2"/>
  <c r="DG56" i="2" s="1"/>
  <c r="DF47" i="2"/>
  <c r="DG47" i="2" s="1"/>
  <c r="DJ47" i="2" s="1"/>
  <c r="DF28" i="2"/>
  <c r="DG28" i="2" s="1"/>
  <c r="DJ28" i="2" s="1"/>
  <c r="DF29" i="2"/>
  <c r="DG29" i="2" s="1"/>
  <c r="DN53" i="2"/>
  <c r="DO53" i="2" s="1"/>
  <c r="DQ53" i="2"/>
  <c r="DP53" i="2"/>
  <c r="DP30" i="2"/>
  <c r="DN30" i="2"/>
  <c r="DO30" i="2" s="1"/>
  <c r="DQ30" i="2"/>
  <c r="DN10" i="2"/>
  <c r="DO10" i="2" s="1"/>
  <c r="DQ10" i="2"/>
  <c r="DP10" i="2"/>
  <c r="DF14" i="2"/>
  <c r="DG14" i="2" s="1"/>
  <c r="DJ14" i="2" s="1"/>
  <c r="DH12" i="2"/>
  <c r="DY16" i="2"/>
  <c r="DX16" i="2"/>
  <c r="DV16" i="2"/>
  <c r="DW16" i="2" s="1"/>
  <c r="DN8" i="2"/>
  <c r="DO8" i="2" s="1"/>
  <c r="DQ8" i="2"/>
  <c r="DP8" i="2"/>
  <c r="DN50" i="2"/>
  <c r="DO50" i="2" s="1"/>
  <c r="DP50" i="2"/>
  <c r="DQ50" i="2"/>
  <c r="DP25" i="2"/>
  <c r="DN25" i="2"/>
  <c r="DO25" i="2" s="1"/>
  <c r="DQ25" i="2"/>
  <c r="DF26" i="2"/>
  <c r="DG26" i="2" s="1"/>
  <c r="DY51" i="2"/>
  <c r="DX51" i="2"/>
  <c r="DV51" i="2"/>
  <c r="DW51" i="2" s="1"/>
  <c r="DI26" i="2"/>
  <c r="DN48" i="2"/>
  <c r="DO48" i="2" s="1"/>
  <c r="DP48" i="2"/>
  <c r="DQ48" i="2"/>
  <c r="DP5" i="2"/>
  <c r="DQ5" i="2"/>
  <c r="DN5" i="2"/>
  <c r="DO5" i="2" s="1"/>
  <c r="DP18" i="2"/>
  <c r="DN18" i="2"/>
  <c r="DO18" i="2" s="1"/>
  <c r="DQ18" i="2"/>
  <c r="DF17" i="2"/>
  <c r="DG17" i="2" s="1"/>
  <c r="DJ17" i="2" s="1"/>
  <c r="DF23" i="2"/>
  <c r="DG23" i="2" s="1"/>
  <c r="DF27" i="2"/>
  <c r="DG27" i="2" s="1"/>
  <c r="DJ27" i="2" s="1"/>
  <c r="DF21" i="2"/>
  <c r="DG21" i="2" s="1"/>
  <c r="DF32" i="2"/>
  <c r="DG32" i="2" s="1"/>
  <c r="DF12" i="2"/>
  <c r="DG12" i="2" s="1"/>
  <c r="DH32" i="2"/>
  <c r="DF13" i="2"/>
  <c r="DG13" i="2" s="1"/>
  <c r="DH13" i="2"/>
  <c r="DF49" i="2"/>
  <c r="DG49" i="2" s="1"/>
  <c r="DJ49" i="2" s="1"/>
  <c r="DP16" i="2"/>
  <c r="DR16" i="2" s="1"/>
  <c r="DR9" i="2"/>
  <c r="DF54" i="2"/>
  <c r="DG54" i="2" s="1"/>
  <c r="DJ54" i="2" s="1"/>
  <c r="DP15" i="2"/>
  <c r="DN15" i="2"/>
  <c r="DO15" i="2" s="1"/>
  <c r="DQ15" i="2"/>
  <c r="DF58" i="2"/>
  <c r="DG58" i="2" s="1"/>
  <c r="DF24" i="2"/>
  <c r="DG24" i="2" s="1"/>
  <c r="DJ24" i="2" s="1"/>
  <c r="DR19" i="2"/>
  <c r="DJ16" i="2"/>
  <c r="DB24" i="2"/>
  <c r="DB17" i="2"/>
  <c r="DJ29" i="2"/>
  <c r="DB29" i="2"/>
  <c r="DB28" i="2"/>
  <c r="DB47" i="2"/>
  <c r="DB26" i="2"/>
  <c r="DJ22" i="2"/>
  <c r="DB21" i="2"/>
  <c r="DB13" i="2"/>
  <c r="DB58" i="2"/>
  <c r="DB14" i="2"/>
  <c r="DB54" i="2"/>
  <c r="DB56" i="2"/>
  <c r="DB12" i="2"/>
  <c r="DB32" i="2"/>
  <c r="DB52" i="2"/>
  <c r="DB27" i="2"/>
  <c r="DB7" i="2"/>
  <c r="EX57" i="2" l="1"/>
  <c r="EP51" i="2"/>
  <c r="EP57" i="2"/>
  <c r="DJ56" i="2"/>
  <c r="DJ52" i="2"/>
  <c r="EP16" i="2"/>
  <c r="EX22" i="2"/>
  <c r="EX19" i="2"/>
  <c r="EW11" i="2"/>
  <c r="EV11" i="2"/>
  <c r="ET11" i="2"/>
  <c r="EU11" i="2" s="1"/>
  <c r="ET25" i="2"/>
  <c r="EU25" i="2" s="1"/>
  <c r="EW25" i="2"/>
  <c r="EV25" i="2"/>
  <c r="EW5" i="2"/>
  <c r="EV5" i="2"/>
  <c r="ET5" i="2"/>
  <c r="EU5" i="2" s="1"/>
  <c r="ET10" i="2"/>
  <c r="EU10" i="2" s="1"/>
  <c r="EV10" i="2"/>
  <c r="EW10" i="2"/>
  <c r="ET53" i="2"/>
  <c r="EU53" i="2" s="1"/>
  <c r="EW53" i="2"/>
  <c r="EV53" i="2"/>
  <c r="EW55" i="2"/>
  <c r="EV55" i="2"/>
  <c r="ET55" i="2"/>
  <c r="EU55" i="2" s="1"/>
  <c r="EW20" i="2"/>
  <c r="EV20" i="2"/>
  <c r="ET20" i="2"/>
  <c r="EU20" i="2" s="1"/>
  <c r="EV50" i="2"/>
  <c r="ET50" i="2"/>
  <c r="EU50" i="2" s="1"/>
  <c r="EW50" i="2"/>
  <c r="EW8" i="2"/>
  <c r="EV8" i="2"/>
  <c r="ET8" i="2"/>
  <c r="EU8" i="2" s="1"/>
  <c r="EW15" i="2"/>
  <c r="EV15" i="2"/>
  <c r="ET15" i="2"/>
  <c r="EU15" i="2" s="1"/>
  <c r="ET18" i="2"/>
  <c r="EU18" i="2" s="1"/>
  <c r="EW18" i="2"/>
  <c r="EV18" i="2"/>
  <c r="EW48" i="2"/>
  <c r="EV48" i="2"/>
  <c r="ET48" i="2"/>
  <c r="EU48" i="2" s="1"/>
  <c r="ET30" i="2"/>
  <c r="EU30" i="2" s="1"/>
  <c r="EV30" i="2"/>
  <c r="EW30" i="2"/>
  <c r="ET6" i="2"/>
  <c r="EU6" i="2" s="1"/>
  <c r="EW6" i="2"/>
  <c r="EV6" i="2"/>
  <c r="DZ57" i="2"/>
  <c r="EP19" i="2"/>
  <c r="EP22" i="2"/>
  <c r="DJ21" i="2"/>
  <c r="EP9" i="2"/>
  <c r="EO55" i="2"/>
  <c r="EN55" i="2"/>
  <c r="EL55" i="2"/>
  <c r="EM55" i="2" s="1"/>
  <c r="EO15" i="2"/>
  <c r="EN15" i="2"/>
  <c r="EL15" i="2"/>
  <c r="EM15" i="2" s="1"/>
  <c r="EN50" i="2"/>
  <c r="EL50" i="2"/>
  <c r="EM50" i="2" s="1"/>
  <c r="EO50" i="2"/>
  <c r="EN20" i="2"/>
  <c r="EO20" i="2"/>
  <c r="EL20" i="2"/>
  <c r="EM20" i="2" s="1"/>
  <c r="EN30" i="2"/>
  <c r="EL30" i="2"/>
  <c r="EM30" i="2" s="1"/>
  <c r="EO30" i="2"/>
  <c r="DJ58" i="2"/>
  <c r="DJ23" i="2"/>
  <c r="EH57" i="2"/>
  <c r="EL25" i="2"/>
  <c r="EM25" i="2" s="1"/>
  <c r="EO25" i="2"/>
  <c r="EN25" i="2"/>
  <c r="EN8" i="2"/>
  <c r="EO8" i="2"/>
  <c r="EL8" i="2"/>
  <c r="EM8" i="2" s="1"/>
  <c r="EO11" i="2"/>
  <c r="EL11" i="2"/>
  <c r="EM11" i="2" s="1"/>
  <c r="EN11" i="2"/>
  <c r="EN6" i="2"/>
  <c r="EL6" i="2"/>
  <c r="EM6" i="2" s="1"/>
  <c r="EO6" i="2"/>
  <c r="EH9" i="2"/>
  <c r="EN48" i="2"/>
  <c r="EO48" i="2"/>
  <c r="EL48" i="2"/>
  <c r="EM48" i="2" s="1"/>
  <c r="DJ32" i="2"/>
  <c r="DR20" i="2"/>
  <c r="EN18" i="2"/>
  <c r="EL18" i="2"/>
  <c r="EM18" i="2" s="1"/>
  <c r="EO18" i="2"/>
  <c r="EL5" i="2"/>
  <c r="EM5" i="2" s="1"/>
  <c r="EN5" i="2"/>
  <c r="EO5" i="2"/>
  <c r="EN10" i="2"/>
  <c r="EL10" i="2"/>
  <c r="EM10" i="2" s="1"/>
  <c r="EO10" i="2"/>
  <c r="EL53" i="2"/>
  <c r="EM53" i="2" s="1"/>
  <c r="EO53" i="2"/>
  <c r="EN53" i="2"/>
  <c r="EH19" i="2"/>
  <c r="EH51" i="2"/>
  <c r="DJ13" i="2"/>
  <c r="DR22" i="2"/>
  <c r="EH16" i="2"/>
  <c r="DJ12" i="2"/>
  <c r="DZ51" i="2"/>
  <c r="EH22" i="2"/>
  <c r="DJ7" i="2"/>
  <c r="DZ16" i="2"/>
  <c r="DR53" i="2"/>
  <c r="DJ26" i="2"/>
  <c r="DR11" i="2"/>
  <c r="ED25" i="2"/>
  <c r="EE25" i="2" s="1"/>
  <c r="EG25" i="2"/>
  <c r="EF25" i="2"/>
  <c r="ED53" i="2"/>
  <c r="EE53" i="2" s="1"/>
  <c r="EG53" i="2"/>
  <c r="EF53" i="2"/>
  <c r="EG11" i="2"/>
  <c r="EF11" i="2"/>
  <c r="ED11" i="2"/>
  <c r="EE11" i="2" s="1"/>
  <c r="DZ9" i="2"/>
  <c r="EF6" i="2"/>
  <c r="ED6" i="2"/>
  <c r="EE6" i="2" s="1"/>
  <c r="EG6" i="2"/>
  <c r="EG8" i="2"/>
  <c r="EF8" i="2"/>
  <c r="ED8" i="2"/>
  <c r="EE8" i="2" s="1"/>
  <c r="EF10" i="2"/>
  <c r="ED10" i="2"/>
  <c r="EE10" i="2" s="1"/>
  <c r="EG10" i="2"/>
  <c r="EG15" i="2"/>
  <c r="EF15" i="2"/>
  <c r="ED15" i="2"/>
  <c r="EE15" i="2" s="1"/>
  <c r="EF50" i="2"/>
  <c r="ED50" i="2"/>
  <c r="EE50" i="2" s="1"/>
  <c r="EG50" i="2"/>
  <c r="DR15" i="2"/>
  <c r="DZ22" i="2"/>
  <c r="EG55" i="2"/>
  <c r="EF55" i="2"/>
  <c r="ED55" i="2"/>
  <c r="EE55" i="2" s="1"/>
  <c r="EF18" i="2"/>
  <c r="ED18" i="2"/>
  <c r="EE18" i="2" s="1"/>
  <c r="EG18" i="2"/>
  <c r="EG48" i="2"/>
  <c r="EF48" i="2"/>
  <c r="ED48" i="2"/>
  <c r="EE48" i="2" s="1"/>
  <c r="EF30" i="2"/>
  <c r="ED30" i="2"/>
  <c r="EE30" i="2" s="1"/>
  <c r="EG30" i="2"/>
  <c r="DZ19" i="2"/>
  <c r="DR6" i="2"/>
  <c r="ED5" i="2"/>
  <c r="EE5" i="2" s="1"/>
  <c r="EG5" i="2"/>
  <c r="EF5" i="2"/>
  <c r="DR8" i="2"/>
  <c r="EG20" i="2"/>
  <c r="EF20" i="2"/>
  <c r="ED20" i="2"/>
  <c r="EE20" i="2" s="1"/>
  <c r="DY11" i="2"/>
  <c r="DX11" i="2"/>
  <c r="DV11" i="2"/>
  <c r="DW11" i="2" s="1"/>
  <c r="DV25" i="2"/>
  <c r="DW25" i="2" s="1"/>
  <c r="DY25" i="2"/>
  <c r="DX25" i="2"/>
  <c r="DY8" i="2"/>
  <c r="DX8" i="2"/>
  <c r="DV8" i="2"/>
  <c r="DW8" i="2" s="1"/>
  <c r="DY55" i="2"/>
  <c r="DX55" i="2"/>
  <c r="DV55" i="2"/>
  <c r="DW55" i="2" s="1"/>
  <c r="DX30" i="2"/>
  <c r="DV30" i="2"/>
  <c r="DW30" i="2" s="1"/>
  <c r="DY30" i="2"/>
  <c r="DR10" i="2"/>
  <c r="DN23" i="2"/>
  <c r="DO23" i="2" s="1"/>
  <c r="DQ23" i="2"/>
  <c r="DP23" i="2"/>
  <c r="DN49" i="2"/>
  <c r="DO49" i="2" s="1"/>
  <c r="DQ49" i="2"/>
  <c r="DP49" i="2"/>
  <c r="DQ52" i="2"/>
  <c r="DP52" i="2"/>
  <c r="DN52" i="2"/>
  <c r="DO52" i="2" s="1"/>
  <c r="DY15" i="2"/>
  <c r="DX15" i="2"/>
  <c r="DV15" i="2"/>
  <c r="DW15" i="2" s="1"/>
  <c r="DN21" i="2"/>
  <c r="DO21" i="2" s="1"/>
  <c r="DP21" i="2"/>
  <c r="DQ21" i="2"/>
  <c r="DR18" i="2"/>
  <c r="DR50" i="2"/>
  <c r="DX10" i="2"/>
  <c r="DV10" i="2"/>
  <c r="DW10" i="2" s="1"/>
  <c r="DY10" i="2"/>
  <c r="DQ47" i="2"/>
  <c r="DP47" i="2"/>
  <c r="DN47" i="2"/>
  <c r="DO47" i="2" s="1"/>
  <c r="DP7" i="2"/>
  <c r="DN7" i="2"/>
  <c r="DO7" i="2" s="1"/>
  <c r="DQ7" i="2"/>
  <c r="DQ58" i="2"/>
  <c r="DP58" i="2"/>
  <c r="DN58" i="2"/>
  <c r="DO58" i="2" s="1"/>
  <c r="DQ14" i="2"/>
  <c r="DP14" i="2"/>
  <c r="DN14" i="2"/>
  <c r="DO14" i="2" s="1"/>
  <c r="DP32" i="2"/>
  <c r="DQ32" i="2"/>
  <c r="DN32" i="2"/>
  <c r="DO32" i="2" s="1"/>
  <c r="DQ13" i="2"/>
  <c r="DP13" i="2"/>
  <c r="DN13" i="2"/>
  <c r="DO13" i="2" s="1"/>
  <c r="DR48" i="2"/>
  <c r="DP26" i="2"/>
  <c r="DN26" i="2"/>
  <c r="DO26" i="2" s="1"/>
  <c r="DQ26" i="2"/>
  <c r="DX50" i="2"/>
  <c r="DV50" i="2"/>
  <c r="DW50" i="2" s="1"/>
  <c r="DY50" i="2"/>
  <c r="DR55" i="2"/>
  <c r="DN17" i="2"/>
  <c r="DO17" i="2" s="1"/>
  <c r="DP17" i="2"/>
  <c r="DQ17" i="2"/>
  <c r="DX6" i="2"/>
  <c r="DV6" i="2"/>
  <c r="DW6" i="2" s="1"/>
  <c r="DY6" i="2"/>
  <c r="DQ24" i="2"/>
  <c r="DN24" i="2"/>
  <c r="DO24" i="2" s="1"/>
  <c r="DP24" i="2"/>
  <c r="DQ54" i="2"/>
  <c r="DP54" i="2"/>
  <c r="DN54" i="2"/>
  <c r="DO54" i="2" s="1"/>
  <c r="DQ27" i="2"/>
  <c r="DP27" i="2"/>
  <c r="DN27" i="2"/>
  <c r="DO27" i="2" s="1"/>
  <c r="DX18" i="2"/>
  <c r="DV18" i="2"/>
  <c r="DW18" i="2" s="1"/>
  <c r="DY18" i="2"/>
  <c r="DY48" i="2"/>
  <c r="DX48" i="2"/>
  <c r="DV48" i="2"/>
  <c r="DW48" i="2" s="1"/>
  <c r="DR30" i="2"/>
  <c r="DV53" i="2"/>
  <c r="DW53" i="2" s="1"/>
  <c r="DY53" i="2"/>
  <c r="DX53" i="2"/>
  <c r="DQ56" i="2"/>
  <c r="DN56" i="2"/>
  <c r="DO56" i="2" s="1"/>
  <c r="DP56" i="2"/>
  <c r="DY20" i="2"/>
  <c r="DX20" i="2"/>
  <c r="DV20" i="2"/>
  <c r="DW20" i="2" s="1"/>
  <c r="DP12" i="2"/>
  <c r="DQ12" i="2"/>
  <c r="DN12" i="2"/>
  <c r="DO12" i="2" s="1"/>
  <c r="DQ29" i="2"/>
  <c r="DN29" i="2"/>
  <c r="DO29" i="2" s="1"/>
  <c r="DP29" i="2"/>
  <c r="DV5" i="2"/>
  <c r="DW5" i="2" s="1"/>
  <c r="DY5" i="2"/>
  <c r="DX5" i="2"/>
  <c r="DP28" i="2"/>
  <c r="DQ28" i="2"/>
  <c r="DN28" i="2"/>
  <c r="DO28" i="2" s="1"/>
  <c r="DR5" i="2"/>
  <c r="DR25" i="2"/>
  <c r="EH48" i="2" l="1"/>
  <c r="EX18" i="2"/>
  <c r="EX50" i="2"/>
  <c r="EP53" i="2"/>
  <c r="EX48" i="2"/>
  <c r="EP55" i="2"/>
  <c r="EX30" i="2"/>
  <c r="EX15" i="2"/>
  <c r="EX20" i="2"/>
  <c r="EX55" i="2"/>
  <c r="EX11" i="2"/>
  <c r="EX53" i="2"/>
  <c r="EX8" i="2"/>
  <c r="EX25" i="2"/>
  <c r="EX5" i="2"/>
  <c r="EP5" i="2"/>
  <c r="EW29" i="2"/>
  <c r="ET29" i="2"/>
  <c r="EV29" i="2"/>
  <c r="EU29" i="2"/>
  <c r="EW17" i="2"/>
  <c r="ET17" i="2"/>
  <c r="EU17" i="2" s="1"/>
  <c r="EV17" i="2"/>
  <c r="ET26" i="2"/>
  <c r="EU26" i="2" s="1"/>
  <c r="EV26" i="2"/>
  <c r="EW26" i="2"/>
  <c r="EP8" i="2"/>
  <c r="EW27" i="2"/>
  <c r="EV27" i="2"/>
  <c r="ET27" i="2"/>
  <c r="EU27" i="2" s="1"/>
  <c r="EX27" i="2" s="1"/>
  <c r="EV58" i="2"/>
  <c r="ET58" i="2"/>
  <c r="EU58" i="2" s="1"/>
  <c r="EW58" i="2"/>
  <c r="EW52" i="2"/>
  <c r="EV52" i="2"/>
  <c r="ET52" i="2"/>
  <c r="EU52" i="2" s="1"/>
  <c r="EW23" i="2"/>
  <c r="EV23" i="2"/>
  <c r="ET23" i="2"/>
  <c r="EU23" i="2" s="1"/>
  <c r="EX6" i="2"/>
  <c r="EX10" i="2"/>
  <c r="EW28" i="2"/>
  <c r="EV28" i="2"/>
  <c r="ET28" i="2"/>
  <c r="EU28" i="2" s="1"/>
  <c r="EX28" i="2" s="1"/>
  <c r="EW24" i="2"/>
  <c r="EV24" i="2"/>
  <c r="ET24" i="2"/>
  <c r="EU24" i="2" s="1"/>
  <c r="EP30" i="2"/>
  <c r="EP15" i="2"/>
  <c r="EW32" i="2"/>
  <c r="EV32" i="2"/>
  <c r="ET32" i="2"/>
  <c r="EU32" i="2" s="1"/>
  <c r="EX32" i="2" s="1"/>
  <c r="EW21" i="2"/>
  <c r="ET21" i="2"/>
  <c r="EU21" i="2" s="1"/>
  <c r="EV21" i="2"/>
  <c r="EW56" i="2"/>
  <c r="EV56" i="2"/>
  <c r="ET56" i="2"/>
  <c r="EU56" i="2" s="1"/>
  <c r="EP6" i="2"/>
  <c r="EW47" i="2"/>
  <c r="EV47" i="2"/>
  <c r="ET47" i="2"/>
  <c r="EU47" i="2" s="1"/>
  <c r="EW12" i="2"/>
  <c r="EV12" i="2"/>
  <c r="ET12" i="2"/>
  <c r="EU12" i="2" s="1"/>
  <c r="EV54" i="2"/>
  <c r="ET54" i="2"/>
  <c r="EU54" i="2" s="1"/>
  <c r="EW54" i="2"/>
  <c r="EW13" i="2"/>
  <c r="ET13" i="2"/>
  <c r="EU13" i="2" s="1"/>
  <c r="EV13" i="2"/>
  <c r="EV14" i="2"/>
  <c r="ET14" i="2"/>
  <c r="EU14" i="2" s="1"/>
  <c r="EW14" i="2"/>
  <c r="EW7" i="2"/>
  <c r="EV7" i="2"/>
  <c r="ET7" i="2"/>
  <c r="EU7" i="2" s="1"/>
  <c r="EW49" i="2"/>
  <c r="ET49" i="2"/>
  <c r="EU49" i="2" s="1"/>
  <c r="EV49" i="2"/>
  <c r="EP48" i="2"/>
  <c r="EP18" i="2"/>
  <c r="EP50" i="2"/>
  <c r="EP10" i="2"/>
  <c r="EP20" i="2"/>
  <c r="EP11" i="2"/>
  <c r="EP25" i="2"/>
  <c r="EN54" i="2"/>
  <c r="EL54" i="2"/>
  <c r="EM54" i="2" s="1"/>
  <c r="EO54" i="2"/>
  <c r="EL13" i="2"/>
  <c r="EN13" i="2"/>
  <c r="EM13" i="2"/>
  <c r="EO13" i="2"/>
  <c r="EN12" i="2"/>
  <c r="EO12" i="2"/>
  <c r="EL12" i="2"/>
  <c r="EM12" i="2" s="1"/>
  <c r="EO7" i="2"/>
  <c r="EN7" i="2"/>
  <c r="EL7" i="2"/>
  <c r="EM7" i="2" s="1"/>
  <c r="EP7" i="2" s="1"/>
  <c r="EH53" i="2"/>
  <c r="EL29" i="2"/>
  <c r="EM29" i="2" s="1"/>
  <c r="EO29" i="2"/>
  <c r="EN29" i="2"/>
  <c r="DZ48" i="2"/>
  <c r="EL17" i="2"/>
  <c r="EM17" i="2" s="1"/>
  <c r="EN17" i="2"/>
  <c r="EO17" i="2"/>
  <c r="EN26" i="2"/>
  <c r="EL26" i="2"/>
  <c r="EM26" i="2" s="1"/>
  <c r="EO26" i="2"/>
  <c r="EN14" i="2"/>
  <c r="EL14" i="2"/>
  <c r="EM14" i="2" s="1"/>
  <c r="EO14" i="2"/>
  <c r="EN28" i="2"/>
  <c r="EO28" i="2"/>
  <c r="EL28" i="2"/>
  <c r="EM28" i="2" s="1"/>
  <c r="EO27" i="2"/>
  <c r="EL27" i="2"/>
  <c r="EM27" i="2" s="1"/>
  <c r="EN27" i="2"/>
  <c r="EN24" i="2"/>
  <c r="EO24" i="2"/>
  <c r="EL24" i="2"/>
  <c r="EM24" i="2" s="1"/>
  <c r="EN32" i="2"/>
  <c r="EO32" i="2"/>
  <c r="EL32" i="2"/>
  <c r="EM32" i="2" s="1"/>
  <c r="EN58" i="2"/>
  <c r="EL58" i="2"/>
  <c r="EM58" i="2" s="1"/>
  <c r="EO58" i="2"/>
  <c r="EO47" i="2"/>
  <c r="EN47" i="2"/>
  <c r="EL47" i="2"/>
  <c r="EM47" i="2" s="1"/>
  <c r="EN52" i="2"/>
  <c r="EO52" i="2"/>
  <c r="EL52" i="2"/>
  <c r="EM52" i="2" s="1"/>
  <c r="EL23" i="2"/>
  <c r="EM23" i="2" s="1"/>
  <c r="EO23" i="2"/>
  <c r="EN23" i="2"/>
  <c r="DZ8" i="2"/>
  <c r="EL49" i="2"/>
  <c r="EM49" i="2" s="1"/>
  <c r="EO49" i="2"/>
  <c r="EN49" i="2"/>
  <c r="DR13" i="2"/>
  <c r="DR14" i="2"/>
  <c r="EL21" i="2"/>
  <c r="EM21" i="2" s="1"/>
  <c r="EO21" i="2"/>
  <c r="EN21" i="2"/>
  <c r="EN56" i="2"/>
  <c r="EO56" i="2"/>
  <c r="EL56" i="2"/>
  <c r="EM56" i="2" s="1"/>
  <c r="EH55" i="2"/>
  <c r="DR32" i="2"/>
  <c r="DR58" i="2"/>
  <c r="DR12" i="2"/>
  <c r="DZ53" i="2"/>
  <c r="EH11" i="2"/>
  <c r="EH50" i="2"/>
  <c r="EH8" i="2"/>
  <c r="DR26" i="2"/>
  <c r="EH30" i="2"/>
  <c r="EH25" i="2"/>
  <c r="DR24" i="2"/>
  <c r="DZ55" i="2"/>
  <c r="EH5" i="2"/>
  <c r="EH6" i="2"/>
  <c r="DZ5" i="2"/>
  <c r="DZ6" i="2"/>
  <c r="DZ15" i="2"/>
  <c r="EH20" i="2"/>
  <c r="EH18" i="2"/>
  <c r="EH10" i="2"/>
  <c r="DR28" i="2"/>
  <c r="DZ20" i="2"/>
  <c r="DZ18" i="2"/>
  <c r="DZ50" i="2"/>
  <c r="DZ10" i="2"/>
  <c r="DR27" i="2"/>
  <c r="ED13" i="2"/>
  <c r="EE13" i="2" s="1"/>
  <c r="EG13" i="2"/>
  <c r="EF13" i="2"/>
  <c r="EF14" i="2"/>
  <c r="ED14" i="2"/>
  <c r="EE14" i="2" s="1"/>
  <c r="EG14" i="2"/>
  <c r="EG7" i="2"/>
  <c r="EF7" i="2"/>
  <c r="ED7" i="2"/>
  <c r="EE7" i="2" s="1"/>
  <c r="DZ30" i="2"/>
  <c r="DZ25" i="2"/>
  <c r="EG23" i="2"/>
  <c r="EF23" i="2"/>
  <c r="ED23" i="2"/>
  <c r="EE23" i="2" s="1"/>
  <c r="EG28" i="2"/>
  <c r="EF28" i="2"/>
  <c r="ED28" i="2"/>
  <c r="EE28" i="2" s="1"/>
  <c r="DR47" i="2"/>
  <c r="ED49" i="2"/>
  <c r="EE49" i="2" s="1"/>
  <c r="EG49" i="2"/>
  <c r="EF49" i="2"/>
  <c r="EH15" i="2"/>
  <c r="EG52" i="2"/>
  <c r="EF52" i="2"/>
  <c r="ED52" i="2"/>
  <c r="EE52" i="2" s="1"/>
  <c r="EG12" i="2"/>
  <c r="EF12" i="2"/>
  <c r="ED12" i="2"/>
  <c r="EE12" i="2" s="1"/>
  <c r="EG27" i="2"/>
  <c r="EF27" i="2"/>
  <c r="ED27" i="2"/>
  <c r="EE27" i="2" s="1"/>
  <c r="EG24" i="2"/>
  <c r="EF24" i="2"/>
  <c r="ED24" i="2"/>
  <c r="EE24" i="2" s="1"/>
  <c r="ED17" i="2"/>
  <c r="EE17" i="2" s="1"/>
  <c r="EG17" i="2"/>
  <c r="EF17" i="2"/>
  <c r="EF26" i="2"/>
  <c r="EG26" i="2"/>
  <c r="ED26" i="2"/>
  <c r="EE26" i="2" s="1"/>
  <c r="ED21" i="2"/>
  <c r="EE21" i="2" s="1"/>
  <c r="EG21" i="2"/>
  <c r="EF21" i="2"/>
  <c r="EF54" i="2"/>
  <c r="ED54" i="2"/>
  <c r="EE54" i="2" s="1"/>
  <c r="EG54" i="2"/>
  <c r="ED29" i="2"/>
  <c r="EE29" i="2" s="1"/>
  <c r="EG29" i="2"/>
  <c r="EF29" i="2"/>
  <c r="EG56" i="2"/>
  <c r="EF56" i="2"/>
  <c r="ED56" i="2"/>
  <c r="EE56" i="2" s="1"/>
  <c r="DR54" i="2"/>
  <c r="EG32" i="2"/>
  <c r="EF32" i="2"/>
  <c r="ED32" i="2"/>
  <c r="EE32" i="2" s="1"/>
  <c r="EF58" i="2"/>
  <c r="ED58" i="2"/>
  <c r="EE58" i="2" s="1"/>
  <c r="EG58" i="2"/>
  <c r="EG47" i="2"/>
  <c r="EF47" i="2"/>
  <c r="ED47" i="2"/>
  <c r="EE47" i="2" s="1"/>
  <c r="DZ11" i="2"/>
  <c r="DR7" i="2"/>
  <c r="DV21" i="2"/>
  <c r="DW21" i="2" s="1"/>
  <c r="DY21" i="2"/>
  <c r="DX21" i="2"/>
  <c r="DY52" i="2"/>
  <c r="DX52" i="2"/>
  <c r="DV52" i="2"/>
  <c r="DW52" i="2" s="1"/>
  <c r="DY23" i="2"/>
  <c r="DX23" i="2"/>
  <c r="DV23" i="2"/>
  <c r="DW23" i="2" s="1"/>
  <c r="DX54" i="2"/>
  <c r="DV54" i="2"/>
  <c r="DW54" i="2" s="1"/>
  <c r="DY54" i="2"/>
  <c r="DY12" i="2"/>
  <c r="DX12" i="2"/>
  <c r="DV12" i="2"/>
  <c r="DW12" i="2" s="1"/>
  <c r="DY56" i="2"/>
  <c r="DX56" i="2"/>
  <c r="DV56" i="2"/>
  <c r="DW56" i="2" s="1"/>
  <c r="DX58" i="2"/>
  <c r="DV58" i="2"/>
  <c r="DW58" i="2" s="1"/>
  <c r="DY58" i="2"/>
  <c r="DV13" i="2"/>
  <c r="DW13" i="2" s="1"/>
  <c r="DY13" i="2"/>
  <c r="DX13" i="2"/>
  <c r="DX14" i="2"/>
  <c r="DV14" i="2"/>
  <c r="DW14" i="2" s="1"/>
  <c r="DY14" i="2"/>
  <c r="DY7" i="2"/>
  <c r="DX7" i="2"/>
  <c r="DV7" i="2"/>
  <c r="DW7" i="2" s="1"/>
  <c r="DR23" i="2"/>
  <c r="DR17" i="2"/>
  <c r="DY24" i="2"/>
  <c r="DX24" i="2"/>
  <c r="DV24" i="2"/>
  <c r="DW24" i="2" s="1"/>
  <c r="DV17" i="2"/>
  <c r="DW17" i="2" s="1"/>
  <c r="DY17" i="2"/>
  <c r="DX17" i="2"/>
  <c r="DR49" i="2"/>
  <c r="DY32" i="2"/>
  <c r="DX32" i="2"/>
  <c r="DV32" i="2"/>
  <c r="DW32" i="2" s="1"/>
  <c r="DR56" i="2"/>
  <c r="DX26" i="2"/>
  <c r="DV26" i="2"/>
  <c r="DW26" i="2" s="1"/>
  <c r="DY26" i="2"/>
  <c r="DV49" i="2"/>
  <c r="DW49" i="2" s="1"/>
  <c r="DY49" i="2"/>
  <c r="DX49" i="2"/>
  <c r="DY47" i="2"/>
  <c r="DX47" i="2"/>
  <c r="DV47" i="2"/>
  <c r="DW47" i="2" s="1"/>
  <c r="DR21" i="2"/>
  <c r="DY27" i="2"/>
  <c r="DX27" i="2"/>
  <c r="DV27" i="2"/>
  <c r="DW27" i="2" s="1"/>
  <c r="DR29" i="2"/>
  <c r="DY28" i="2"/>
  <c r="DX28" i="2"/>
  <c r="DV28" i="2"/>
  <c r="DW28" i="2" s="1"/>
  <c r="DV29" i="2"/>
  <c r="DW29" i="2" s="1"/>
  <c r="DY29" i="2"/>
  <c r="DX29" i="2"/>
  <c r="DR52" i="2"/>
  <c r="EX7" i="2" l="1"/>
  <c r="EP14" i="2"/>
  <c r="EX52" i="2"/>
  <c r="EX24" i="2"/>
  <c r="EX23" i="2"/>
  <c r="EX17" i="2"/>
  <c r="EX58" i="2"/>
  <c r="EX26" i="2"/>
  <c r="EX47" i="2"/>
  <c r="EX21" i="2"/>
  <c r="EX54" i="2"/>
  <c r="EX29" i="2"/>
  <c r="EX14" i="2"/>
  <c r="EX56" i="2"/>
  <c r="DZ21" i="2"/>
  <c r="EP56" i="2"/>
  <c r="EX12" i="2"/>
  <c r="EP23" i="2"/>
  <c r="EX13" i="2"/>
  <c r="EX49" i="2"/>
  <c r="EP49" i="2"/>
  <c r="EP47" i="2"/>
  <c r="EP32" i="2"/>
  <c r="EP28" i="2"/>
  <c r="EP21" i="2"/>
  <c r="EP29" i="2"/>
  <c r="EP24" i="2"/>
  <c r="EH12" i="2"/>
  <c r="EP52" i="2"/>
  <c r="EP17" i="2"/>
  <c r="EP27" i="2"/>
  <c r="EP12" i="2"/>
  <c r="EP54" i="2"/>
  <c r="EP13" i="2"/>
  <c r="EH26" i="2"/>
  <c r="EP58" i="2"/>
  <c r="EP26" i="2"/>
  <c r="EH47" i="2"/>
  <c r="EH27" i="2"/>
  <c r="EH54" i="2"/>
  <c r="EH14" i="2"/>
  <c r="DZ54" i="2"/>
  <c r="DZ27" i="2"/>
  <c r="EH17" i="2"/>
  <c r="DZ7" i="2"/>
  <c r="EH32" i="2"/>
  <c r="EH21" i="2"/>
  <c r="EH52" i="2"/>
  <c r="EH28" i="2"/>
  <c r="EH7" i="2"/>
  <c r="EH49" i="2"/>
  <c r="DZ14" i="2"/>
  <c r="EH58" i="2"/>
  <c r="EH13" i="2"/>
  <c r="DZ58" i="2"/>
  <c r="EH23" i="2"/>
  <c r="DZ24" i="2"/>
  <c r="DZ32" i="2"/>
  <c r="EH56" i="2"/>
  <c r="EH24" i="2"/>
  <c r="DZ49" i="2"/>
  <c r="DZ23" i="2"/>
  <c r="EH29" i="2"/>
  <c r="DZ26" i="2"/>
  <c r="DZ12" i="2"/>
  <c r="DZ29" i="2"/>
  <c r="DZ13" i="2"/>
  <c r="DZ28" i="2"/>
  <c r="DZ47" i="2"/>
  <c r="DZ17" i="2"/>
  <c r="DZ52" i="2"/>
  <c r="DZ56" i="2"/>
</calcChain>
</file>

<file path=xl/sharedStrings.xml><?xml version="1.0" encoding="utf-8"?>
<sst xmlns="http://schemas.openxmlformats.org/spreadsheetml/2006/main" count="3515" uniqueCount="425">
  <si>
    <t>Year 1</t>
  </si>
  <si>
    <t>Year 2</t>
  </si>
  <si>
    <t>Year 3</t>
  </si>
  <si>
    <t>Year 4</t>
  </si>
  <si>
    <t>Year 5</t>
  </si>
  <si>
    <t>Total</t>
  </si>
  <si>
    <t>Items</t>
  </si>
  <si>
    <t>Description</t>
  </si>
  <si>
    <t>Budget Proposal</t>
  </si>
  <si>
    <t>HOW MUCH SHOULD I PAY?</t>
  </si>
  <si>
    <t xml:space="preserve">GROSS Salary - does not include employers PRSI </t>
  </si>
  <si>
    <t>Researcher Salary Scales</t>
  </si>
  <si>
    <t>Point</t>
  </si>
  <si>
    <t>Funding Body</t>
  </si>
  <si>
    <t>Pension</t>
  </si>
  <si>
    <t>Social</t>
  </si>
  <si>
    <t>PRSI Threshold</t>
  </si>
  <si>
    <t>Rate Below</t>
  </si>
  <si>
    <t>Rate Above</t>
  </si>
  <si>
    <t>The point on the scale will relate to the nature of the work. These are the TYPICAL qualifications/ experience you would expect for this level of remuneration.</t>
  </si>
  <si>
    <r>
      <t>Minimum</t>
    </r>
    <r>
      <rPr>
        <sz val="10"/>
        <rFont val="Arial"/>
        <family val="2"/>
      </rPr>
      <t xml:space="preserve"> of primary Degree in relevant discipline with little or no research experience. </t>
    </r>
  </si>
  <si>
    <t>Research Assistant</t>
  </si>
  <si>
    <t>Point 1</t>
  </si>
  <si>
    <t>National State Funder</t>
  </si>
  <si>
    <t>Point 2</t>
  </si>
  <si>
    <t>For higher points on scale secondary degree (Masters/PhD) and/or some research experience desirable.</t>
  </si>
  <si>
    <t>Point 3</t>
  </si>
  <si>
    <t>Non State Funder</t>
  </si>
  <si>
    <t>Point 4</t>
  </si>
  <si>
    <t>Point 5</t>
  </si>
  <si>
    <t>Level on scale dependent on funding availability and experience,and will also be market-driven and discipline-related.</t>
  </si>
  <si>
    <t>Point 6</t>
  </si>
  <si>
    <t>Point 7</t>
  </si>
  <si>
    <t xml:space="preserve"> </t>
  </si>
  <si>
    <t>Point 8</t>
  </si>
  <si>
    <t>Point 9</t>
  </si>
  <si>
    <t>Point 10</t>
  </si>
  <si>
    <t>Point 11</t>
  </si>
  <si>
    <t>Point 12</t>
  </si>
  <si>
    <t>Point 13</t>
  </si>
  <si>
    <t>Point 14</t>
  </si>
  <si>
    <t>Point 15</t>
  </si>
  <si>
    <r>
      <t>Minimum</t>
    </r>
    <r>
      <rPr>
        <sz val="10"/>
        <rFont val="Arial"/>
        <family val="2"/>
      </rPr>
      <t xml:space="preserve"> of PhD or equivalent* research experience (including industrial R&amp;D).</t>
    </r>
  </si>
  <si>
    <t>Post-Doctorate Researcher</t>
  </si>
  <si>
    <t>* EU defines PhD equivalent 4 years fulltime research after primary degree</t>
  </si>
  <si>
    <r>
      <t>Minimum</t>
    </r>
    <r>
      <rPr>
        <sz val="10"/>
        <rFont val="Arial"/>
        <family val="2"/>
      </rPr>
      <t xml:space="preserve"> of significant post-doctoral and/or industrial research experience.</t>
    </r>
  </si>
  <si>
    <t>Research Fellow</t>
  </si>
  <si>
    <t>Capable of independent research</t>
  </si>
  <si>
    <r>
      <t>Minimum</t>
    </r>
    <r>
      <rPr>
        <sz val="10"/>
        <rFont val="Arial"/>
        <family val="2"/>
      </rPr>
      <t xml:space="preserve"> of very significant post-doctoral and/or industrial research experience. </t>
    </r>
  </si>
  <si>
    <t>Senior Research Fellow</t>
  </si>
  <si>
    <t>Record of post-graduate supervision, international collaboration and funding acquisition</t>
  </si>
  <si>
    <t xml:space="preserve">Record of research leadership and research management </t>
  </si>
  <si>
    <t>Admin Assistant (G2)</t>
  </si>
  <si>
    <t>HOW TO USE THE GUIDELINES</t>
  </si>
  <si>
    <r>
      <t>A.</t>
    </r>
    <r>
      <rPr>
        <sz val="14"/>
        <rFont val="Arial"/>
        <family val="2"/>
      </rPr>
      <t xml:space="preserve">  Decide on the level of experience you require for the research (Column 1) and at what level you would like to advertise the post (Column 2). Please ensure that you use the rates that will apply </t>
    </r>
    <r>
      <rPr>
        <b/>
        <sz val="14"/>
        <rFont val="Arial"/>
        <family val="2"/>
      </rPr>
      <t xml:space="preserve">at the time of receipt of funding </t>
    </r>
    <r>
      <rPr>
        <sz val="14"/>
        <rFont val="Arial"/>
        <family val="2"/>
      </rPr>
      <t>(see Rates above).</t>
    </r>
  </si>
  <si>
    <t>GROSS SALARY</t>
  </si>
  <si>
    <t>Obligatory contribution</t>
  </si>
  <si>
    <t>Budget amount</t>
  </si>
  <si>
    <t>Column 1</t>
  </si>
  <si>
    <t>Column 2</t>
  </si>
  <si>
    <t>Column 3</t>
  </si>
  <si>
    <t>Column 4</t>
  </si>
  <si>
    <t xml:space="preserve">  Gross Salary/ annum (€)</t>
  </si>
  <si>
    <t>Employer's PRSI @ 10.75%     (€)</t>
  </si>
  <si>
    <t>Annual cost to budget           (€)</t>
  </si>
  <si>
    <t>LEVEL 1</t>
  </si>
  <si>
    <t>LEVEL 2</t>
  </si>
  <si>
    <t>LEVEL 3</t>
  </si>
  <si>
    <t>LEVEL 4</t>
  </si>
  <si>
    <t>Employer's PRSI</t>
  </si>
  <si>
    <t>Annual Cost</t>
  </si>
  <si>
    <t>Employees</t>
  </si>
  <si>
    <t>Revised Annual Cost</t>
  </si>
  <si>
    <r>
      <t>Students(</t>
    </r>
    <r>
      <rPr>
        <b/>
        <sz val="7"/>
        <rFont val="Arial"/>
        <family val="2"/>
      </rPr>
      <t>USE THE FEES WORKSHEET IF APPLICABLE</t>
    </r>
    <r>
      <rPr>
        <b/>
        <sz val="9"/>
        <rFont val="Arial"/>
        <family val="2"/>
      </rPr>
      <t>)</t>
    </r>
  </si>
  <si>
    <t>COST ITEMS</t>
  </si>
  <si>
    <t>OVERHEAD RATE(USE THE OVERHEAD WORKSHEET)</t>
  </si>
  <si>
    <t>OVERHEAD</t>
  </si>
  <si>
    <t>TOTAL</t>
  </si>
  <si>
    <t>EQUIPMENT (REFER TO THE FUNDER'S TERMS AND CONDITIONS)</t>
  </si>
  <si>
    <t>Principal Investigator</t>
  </si>
  <si>
    <t>Name</t>
  </si>
  <si>
    <t>Date</t>
  </si>
  <si>
    <t>Research Accounts Contact</t>
  </si>
  <si>
    <t>ATTRIBUTE</t>
  </si>
  <si>
    <t>S</t>
  </si>
  <si>
    <t>10% EXL EQUP</t>
  </si>
  <si>
    <t>FUNDERSOVERHEAD</t>
  </si>
  <si>
    <t>10% EXL EQUIP</t>
  </si>
  <si>
    <t>N</t>
  </si>
  <si>
    <t>10% LEVY</t>
  </si>
  <si>
    <t>10% LEVY IN TOTAL ALL NUIG´S</t>
  </si>
  <si>
    <t>MV - Industry Partners</t>
  </si>
  <si>
    <t>15% LAB</t>
  </si>
  <si>
    <t>15% LABOUR</t>
  </si>
  <si>
    <t>15% LEVY</t>
  </si>
  <si>
    <t>15% DIRECT COSTS</t>
  </si>
  <si>
    <t>20% EXL EQUI</t>
  </si>
  <si>
    <t>20% EXL EQUIP 10% ALL COSTS TO NUIG</t>
  </si>
  <si>
    <t>20% GROSS</t>
  </si>
  <si>
    <t>20% GROSS COSTS</t>
  </si>
  <si>
    <t>20% LAB</t>
  </si>
  <si>
    <t>20% LABOUR NUIG TAKE 10% OF ALL  OR ALL</t>
  </si>
  <si>
    <t>RS Interreg</t>
  </si>
  <si>
    <t>20% LEVY</t>
  </si>
  <si>
    <t>20% LEVY 1/2 + 1/2</t>
  </si>
  <si>
    <t>RS - EU FP7 ERC &amp; EU projects FP6 - no more calls</t>
  </si>
  <si>
    <t>20% XEQU SUB</t>
  </si>
  <si>
    <t>20% EXL EQUIP SUBCONTRACT</t>
  </si>
  <si>
    <t>25% CERTAIN</t>
  </si>
  <si>
    <t>MI 25% EXL PHDS AND FEES</t>
  </si>
  <si>
    <t>25% EXL EQUP</t>
  </si>
  <si>
    <t>25% EXL EQUIP</t>
  </si>
  <si>
    <t>25% LAB</t>
  </si>
  <si>
    <t>25% LEVY</t>
  </si>
  <si>
    <t>DESK BASED 25% LEVY</t>
  </si>
  <si>
    <t>25% NON PAY</t>
  </si>
  <si>
    <t>30%  E S S</t>
  </si>
  <si>
    <t>30% EXL EQUIP SUBR SCHOLARSHIP</t>
  </si>
  <si>
    <t>30% EXCL SU</t>
  </si>
  <si>
    <t>30% Excl Start Up Costs</t>
  </si>
  <si>
    <t>30% EXL E S</t>
  </si>
  <si>
    <t>30% EXL EQUIP AND SUBCONTRACTING</t>
  </si>
  <si>
    <t>30% EXL EQUP</t>
  </si>
  <si>
    <t>30% EXL EQUIP</t>
  </si>
  <si>
    <t>DM  - SFI</t>
  </si>
  <si>
    <t>MV - EI</t>
  </si>
  <si>
    <t>30% GROSS SA</t>
  </si>
  <si>
    <t>30% GROSS SALARY COSTS</t>
  </si>
  <si>
    <t>30% LAB</t>
  </si>
  <si>
    <t>30% LABOUR</t>
  </si>
  <si>
    <t>30% LEVY</t>
  </si>
  <si>
    <t>30% GROSS COSTS</t>
  </si>
  <si>
    <t>30% LEVY /2</t>
  </si>
  <si>
    <t>30% BAR EQUIP</t>
  </si>
  <si>
    <t>30%_IGNORE</t>
  </si>
  <si>
    <t>30% PAID BY EI OVERHEAD-NOT THIS ACCOUNT</t>
  </si>
  <si>
    <t>MV - EI (Innovation Vouchers)</t>
  </si>
  <si>
    <t>30/100 EXCL</t>
  </si>
  <si>
    <t>30% EXCLUDING EQUIPMENT STUDENT FEES</t>
  </si>
  <si>
    <t>30/100 SAL&amp;M</t>
  </si>
  <si>
    <t>30% SALARY AND MATERIALS</t>
  </si>
  <si>
    <t>40% LEVY</t>
  </si>
  <si>
    <t>40% GROSS BASIC SALARY</t>
  </si>
  <si>
    <t>5% LEVY</t>
  </si>
  <si>
    <t>5% LEVY ALL TO NUIG</t>
  </si>
  <si>
    <t>7% LEVY</t>
  </si>
  <si>
    <t>7% LEVY ALL NUIGS</t>
  </si>
  <si>
    <t>RS FP7 CSA's and some health related oddities</t>
  </si>
  <si>
    <t>8%LEVY</t>
  </si>
  <si>
    <t>9.52/100 EXP</t>
  </si>
  <si>
    <t>9.52% ACTUAL EXPENDITURE</t>
  </si>
  <si>
    <t>ACT COSTS</t>
  </si>
  <si>
    <t>OVERHEAD BASED ON ACTUAL COSTS</t>
  </si>
  <si>
    <t>FP7 60% LEVY</t>
  </si>
  <si>
    <t>FP7 STANDARD OVERHEAD 60%</t>
  </si>
  <si>
    <t>FP7 MC 10%</t>
  </si>
  <si>
    <t>RS FP7 Marie Curies</t>
  </si>
  <si>
    <t>FP7 MC NO LE</t>
  </si>
  <si>
    <t>FP7 MC NO LEVY</t>
  </si>
  <si>
    <t>RS FP7 Marie Curie Integration Grants</t>
  </si>
  <si>
    <t>LEVY ONLY</t>
  </si>
  <si>
    <t>Levy Only</t>
  </si>
  <si>
    <t>N/STD LEVY</t>
  </si>
  <si>
    <t>THIS SUBACC LEVY IS NON STANDARD</t>
  </si>
  <si>
    <t>NO LEVY</t>
  </si>
  <si>
    <t>THERE IS NO LEVY ON THIS SUBACC</t>
  </si>
  <si>
    <t>NON STD NUIG</t>
  </si>
  <si>
    <t>NON STD ALL NUIG</t>
  </si>
  <si>
    <t>SUBCONTR</t>
  </si>
  <si>
    <t>SUBCONTRACTORS ELEMENT</t>
  </si>
  <si>
    <t>Rate</t>
  </si>
  <si>
    <t>B. Allow for Annual Salary Scale point increases</t>
  </si>
  <si>
    <t xml:space="preserve">Additional Cost Social Costs </t>
  </si>
  <si>
    <r>
      <t xml:space="preserve">Summary Sheet </t>
    </r>
    <r>
      <rPr>
        <i/>
        <sz val="14"/>
        <rFont val="Arial"/>
        <family val="2"/>
      </rPr>
      <t>(not editable except for Overhead Rate)</t>
    </r>
  </si>
  <si>
    <t>MATERIALS AND CONSUMABLES (REFER TO THE FUNDER'S TERMS AND CONDITIONS)</t>
  </si>
  <si>
    <t>SERVICES AND SUBCONTRACTS (REFER TO THE FUNDER'S TERMS AND CONDITIONS)</t>
  </si>
  <si>
    <t>OTHER (REFER TO THE FUNDER'S TERMS AND CONDITIONS)</t>
  </si>
  <si>
    <t>TRAVEL (REFER TO THE FUNDER'S TERMS AND CONDITIONS)</t>
  </si>
  <si>
    <r>
      <t xml:space="preserve">C. </t>
    </r>
    <r>
      <rPr>
        <sz val="14"/>
        <rFont val="Arial"/>
        <family val="2"/>
      </rPr>
      <t xml:space="preserve"> In general, additional ANNUAL costs to your budget, as an employer, will be Employers PRSI contribution @10.75%, Employers pension contribution @20% and Employers provision for social costs @5% for NON STATE FUNDERS AND SOME STATE FUNDERS</t>
    </r>
  </si>
  <si>
    <t xml:space="preserve">Additional Cost Pension </t>
  </si>
  <si>
    <t>POSTGRADUATES - HOW MUCH DO I PAY? - CLICK HERE</t>
  </si>
  <si>
    <t>Go to</t>
  </si>
  <si>
    <t>and then click on</t>
  </si>
  <si>
    <t>As the Fee Schedule is updated every year click on the Fees Website for the appropriate fee.</t>
  </si>
  <si>
    <t>Fees Office Website for Fee Schedule</t>
  </si>
  <si>
    <t>Employer's Pension @ 20%     (€)</t>
  </si>
  <si>
    <t>TOTAL DIRECT COSTS</t>
  </si>
  <si>
    <t>Cost to Grant</t>
  </si>
  <si>
    <t>(Level 4)</t>
  </si>
  <si>
    <t>(Level 3)</t>
  </si>
  <si>
    <t>(Level 2A)</t>
  </si>
  <si>
    <t>(Level 2B)</t>
  </si>
  <si>
    <t>Link to SALARY COSINTG CALCULATOR - IUA SCALES</t>
  </si>
  <si>
    <t>VAT STEPS</t>
  </si>
  <si>
    <t>Outside Europe</t>
  </si>
  <si>
    <t>Y</t>
  </si>
  <si>
    <t>Europe</t>
  </si>
  <si>
    <t>Ireland</t>
  </si>
  <si>
    <t xml:space="preserve">Customer Location </t>
  </si>
  <si>
    <t>Agreement negotiation</t>
  </si>
  <si>
    <t>Is a report/deliverable provided to the customer</t>
  </si>
  <si>
    <t xml:space="preserve">          A.</t>
  </si>
  <si>
    <t>If Y to IP</t>
  </si>
  <si>
    <t>Does the company have commercial access to the IP rights exist during the contract period</t>
  </si>
  <si>
    <t>Do IP potential rights after the contract term</t>
  </si>
  <si>
    <t xml:space="preserve">         B.</t>
  </si>
  <si>
    <t>Service Offered where no IP involved</t>
  </si>
  <si>
    <t>VAT Registration Number</t>
  </si>
  <si>
    <t>For Information:</t>
  </si>
  <si>
    <t>Country of establishment of supplier</t>
  </si>
  <si>
    <t>Country in which customer established</t>
  </si>
  <si>
    <t>Status of customer</t>
  </si>
  <si>
    <t>Place of supply</t>
  </si>
  <si>
    <t>Person liable to account for Irish VAT</t>
  </si>
  <si>
    <t>VAT Rate on Invoice</t>
  </si>
  <si>
    <t>Business or Private</t>
  </si>
  <si>
    <t>Supplier</t>
  </si>
  <si>
    <t>Service Rate</t>
  </si>
  <si>
    <t>Other EU State</t>
  </si>
  <si>
    <t>Business</t>
  </si>
  <si>
    <t>No Irish VAT</t>
  </si>
  <si>
    <t>Zero Rated</t>
  </si>
  <si>
    <t>Need Customer VAT number</t>
  </si>
  <si>
    <t>Private</t>
  </si>
  <si>
    <t>Outside EU</t>
  </si>
  <si>
    <t>No VAT(NOT ZERO RATED)</t>
  </si>
  <si>
    <t>Depends on nature of the Service</t>
  </si>
  <si>
    <t>Supplier (if VAT occurs)</t>
  </si>
  <si>
    <t>Business Customer</t>
  </si>
  <si>
    <t>Company based in Ireland who export 80/90 of goods</t>
  </si>
  <si>
    <t>Need Customer VAT number and 13b form</t>
  </si>
  <si>
    <t>Do not use unless copy HR agreement of a fixed rate is enclosed</t>
  </si>
  <si>
    <t>Confirm HR agreed to cap at this level</t>
  </si>
  <si>
    <t>Point 16</t>
  </si>
  <si>
    <t>Point 17</t>
  </si>
  <si>
    <t>Gross Salary Contribution</t>
  </si>
  <si>
    <t>Employer PRSI - 10.75%</t>
  </si>
  <si>
    <t>Employer Pension (20%)</t>
  </si>
  <si>
    <t>Point on Scale</t>
  </si>
  <si>
    <t>Title/Role</t>
  </si>
  <si>
    <t>SFI Team Member Budget Scale (July 2016)*</t>
  </si>
  <si>
    <t xml:space="preserve">Research Assistant
</t>
  </si>
  <si>
    <t>(Level 1)</t>
  </si>
  <si>
    <t>New Post Doctoral</t>
  </si>
  <si>
    <t>Researcher</t>
  </si>
  <si>
    <t>Experienced Post Doctoral</t>
  </si>
  <si>
    <t>*Revised salary contribution scales reflect the Haddington Road and Lansdowne Road Agreements. These
updates have resulted in a single scale which no longer differentiates between existing and new entrants</t>
  </si>
  <si>
    <t>Do not use unless confirmed with HR New Entrant to Public Service</t>
  </si>
  <si>
    <t>Technician (09A)</t>
  </si>
  <si>
    <t>Proposed Principal Investigator</t>
  </si>
  <si>
    <t>Funder</t>
  </si>
  <si>
    <t>Programme</t>
  </si>
  <si>
    <t>CURRENT RATE                                           (Applicable from 01 April 2017)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</si>
  <si>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</si>
  <si>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r>
      <t>A.</t>
    </r>
    <r>
      <rPr>
        <sz val="11"/>
        <color theme="1"/>
        <rFont val="Calibri"/>
        <family val="2"/>
        <scheme val="minor"/>
      </rPr>
      <t xml:space="preserve">  Decide on the level of experience you require for the research (Column 1) and at what level you would like to advertise the post (Column 2). </t>
    </r>
    <r>
      <rPr>
        <sz val="11"/>
        <color theme="1"/>
        <rFont val="Calibri"/>
        <family val="2"/>
        <scheme val="minor"/>
      </rPr>
      <t>Please ensure that you use the rates that will apply at the time of receipt of funding (see Rates above).</t>
    </r>
  </si>
  <si>
    <r>
      <t>B.</t>
    </r>
    <r>
      <rPr>
        <sz val="11"/>
        <color theme="1"/>
        <rFont val="Calibri"/>
        <family val="2"/>
        <scheme val="minor"/>
      </rPr>
      <t xml:space="preserve"> Allow for Annual Salary Scale point increases. </t>
    </r>
  </si>
  <si>
    <r>
      <t xml:space="preserve">C. </t>
    </r>
    <r>
      <rPr>
        <sz val="11"/>
        <color theme="1"/>
        <rFont val="Calibri"/>
        <family val="2"/>
        <scheme val="minor"/>
      </rPr>
      <t xml:space="preserve"> In general, additional ANNUAL costs to your budget, as an employer will be employers PRSI contribution and pension costs. The employers PRSI contribution is 10.75%.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1"/>
        <color theme="1"/>
        <rFont val="Calibri"/>
        <family val="2"/>
        <scheme val="minor"/>
      </rPr>
      <t xml:space="preserve"> include an employer’s pension contribution charge of 20% of gross pay.  You should contact your own university for information on the pension scheme for contract researchers.             </t>
    </r>
  </si>
  <si>
    <t>CURRENT RATE                                           (Applicable from 01 January 2018)</t>
  </si>
  <si>
    <t>CURRENT RATE                                           (Applicable from 01 October 2018)</t>
  </si>
  <si>
    <t>Employer's PRSI @ 10.85     (€)</t>
  </si>
  <si>
    <t>SFI Team Member Budget Scale (from Jan 2018)</t>
  </si>
  <si>
    <t>The Public Service Stability Agreement 2018-2020</t>
  </si>
  <si>
    <t>The Public Service Stability Agreement runs from 2018-2020 and has a cost over that period of €887 million – (this is approximately equivalent to the cost of the current LRA at €844 million).</t>
  </si>
  <si>
    <t>The benefits to different income groups range from 7.4 per cent for the lower paid to 6.2 per cent for the higher paid, over three years. Once again these proposals are progressive.</t>
  </si>
  <si>
    <t>They include restoration of pay cuts and the conversion of the existing FEMPI Pension Related Deduction (PRD) into a permanent Additional Superannuation Contribution (ASC) while providing modest increases in the exemption threshold providing some relief.</t>
  </si>
  <si>
    <t>At the end of this Agreement pay cuts will be restored to all public servants earning up to €70,000, which is equal to almost 90 per cent of public servants.</t>
  </si>
  <si>
    <t>The ASC measures will ensure that over 70 per cent of public servants will be making a further permanent contribution to their pensions.</t>
  </si>
  <si>
    <t>Pay Measures</t>
  </si>
  <si>
    <t>1 January 2018 annualised salaries to increase by 1%;</t>
  </si>
  <si>
    <t>1 October 2018 annualised salaries to increase by 1%.</t>
  </si>
  <si>
    <t>1 January 2019 annualised salaries up to €30,000 to increase by 1%;</t>
  </si>
  <si>
    <t>1 September 2019 annualised salaries to increase by 1.75%.</t>
  </si>
  <si>
    <t>1 January 2020 annualised salaries up to €32,000 to increase by 0.5%;</t>
  </si>
  <si>
    <t>1 October 2020 annualised salaries to increase by 2%.</t>
  </si>
  <si>
    <t>The Bill also provides for the phased unwinding of pay cuts for those public servants whose basic salary is not fully restored by a date no later than 1 July 2022.</t>
  </si>
  <si>
    <t>AVG pa</t>
  </si>
  <si>
    <t>CURRENT RATE                                           (Applicable from 01 Jan 2019)</t>
  </si>
  <si>
    <t>CURRENT RATE                                           (Applicable from 01 Sept 2019)</t>
  </si>
  <si>
    <t>CURRENT RATE                                           (Applicable from 01 Jan 2020)</t>
  </si>
  <si>
    <t>CURRENT RATE                                           (Applicable from 01 Oct 2020)</t>
  </si>
  <si>
    <t xml:space="preserve">: https://merrionstreet.ie/en/News-Room/Releases/Minister_Donohoe_publishes_the_Public_Service_Pay_and_Pensions_Bill_2017.html </t>
  </si>
  <si>
    <t>Guideline as provided by HRB</t>
  </si>
  <si>
    <t>SFI Team Member Budget Scale (from Sept 19)</t>
  </si>
  <si>
    <t>Employer PRSI - 10.95%</t>
  </si>
  <si>
    <t>Employer PRSI - 10.85%</t>
  </si>
  <si>
    <t>SFI Team Member Budget Scale (from Jan 2019)</t>
  </si>
  <si>
    <t>SFI Team Member Budget Scale (from Jan 20)</t>
  </si>
  <si>
    <t>Employer's PRSI @ 11.05     (€)</t>
  </si>
  <si>
    <t>Employer's PRSI @ 10.95     (€)</t>
  </si>
  <si>
    <t>Contact the School/Discipline for the appropriate person to help you</t>
  </si>
  <si>
    <t>2.) ] D Code</t>
  </si>
  <si>
    <t>Contact the Budget Holder</t>
  </si>
  <si>
    <t xml:space="preserve">1.)  R Code </t>
  </si>
  <si>
    <t>Salary/ Scholarships charged to a:</t>
  </si>
  <si>
    <t>Who can provide the required information for you:</t>
  </si>
  <si>
    <t>Total Per Year</t>
  </si>
  <si>
    <t>Dec</t>
  </si>
  <si>
    <t>Nov</t>
  </si>
  <si>
    <t>Oct (even with 2 days sick leave)</t>
  </si>
  <si>
    <t>Sep</t>
  </si>
  <si>
    <t>Aug</t>
  </si>
  <si>
    <t>July (even with 2 weeks leave)</t>
  </si>
  <si>
    <t>June</t>
  </si>
  <si>
    <t>May</t>
  </si>
  <si>
    <t>Apr</t>
  </si>
  <si>
    <t>Mar (even with Bank Holiday)</t>
  </si>
  <si>
    <t>Feb</t>
  </si>
  <si>
    <t>Jan</t>
  </si>
  <si>
    <t>Cost Less than 100% of Time</t>
  </si>
  <si>
    <t>Full Monthly Cost</t>
  </si>
  <si>
    <t>Time Sheet Entries</t>
  </si>
  <si>
    <t>For Example - A few common scenario types</t>
  </si>
  <si>
    <t>Days PM</t>
  </si>
  <si>
    <t>Hours PM</t>
  </si>
  <si>
    <t>% on Project</t>
  </si>
  <si>
    <t>For a person  less that 100% on the project FOR ALL/PART OF THE YEAR</t>
  </si>
  <si>
    <t>SAMPLE:</t>
  </si>
  <si>
    <t>this already takes into account annual/short term sick leave</t>
  </si>
  <si>
    <t>€</t>
  </si>
  <si>
    <t>From 2015 onwards a full time person (adopted H2020) is 1720 hours / 215 days per year</t>
  </si>
  <si>
    <t xml:space="preserve">Calculations: </t>
  </si>
  <si>
    <t>Cost on Project Cost Centre</t>
  </si>
  <si>
    <t>1 FTE Full Salary/Scholarship Cost on Agresso</t>
  </si>
  <si>
    <t>Days PA</t>
  </si>
  <si>
    <t>Hours PA</t>
  </si>
  <si>
    <t>Employer PRSI - 11.05%</t>
  </si>
  <si>
    <t>01/10/2020 - Gross</t>
  </si>
  <si>
    <t>Sample</t>
  </si>
  <si>
    <t>Post-Doctoral Researcher</t>
  </si>
  <si>
    <t>PD1 Point 1</t>
  </si>
  <si>
    <t>PD1 Point 2</t>
  </si>
  <si>
    <t>PD1 Point 3</t>
  </si>
  <si>
    <t>PD1 Point 4</t>
  </si>
  <si>
    <t>PD1 Point 5</t>
  </si>
  <si>
    <t>PD1 Point 6</t>
  </si>
  <si>
    <t>PD2 Point 1</t>
  </si>
  <si>
    <t>PD2 Point 2</t>
  </si>
  <si>
    <t>PD2 Point 3</t>
  </si>
  <si>
    <t>PD2 Point 4</t>
  </si>
  <si>
    <r>
      <rPr>
        <b/>
        <sz val="10"/>
        <rFont val="Arial"/>
        <family val="2"/>
      </rPr>
      <t>Qualifications and Experience</t>
    </r>
    <r>
      <rPr>
        <sz val="10"/>
        <rFont val="Arial"/>
        <family val="2"/>
      </rPr>
      <t>:</t>
    </r>
    <r>
      <rPr>
        <b/>
        <sz val="10"/>
        <rFont val="Arial"/>
        <family val="2"/>
      </rPr>
      <t xml:space="preserve"> </t>
    </r>
    <r>
      <rPr>
        <sz val="10"/>
        <rFont val="Arial"/>
        <family val="2"/>
      </rPr>
      <t xml:space="preserve">Minimum of primary Degree in relevant discipline with little or no research experience. </t>
    </r>
  </si>
  <si>
    <r>
      <rPr>
        <b/>
        <sz val="10"/>
        <rFont val="Arial"/>
        <family val="2"/>
      </rPr>
      <t>Purpose of the Role</t>
    </r>
    <r>
      <rPr>
        <sz val="10"/>
        <rFont val="Arial"/>
        <family val="2"/>
      </rPr>
      <t>: to conduct a specified programme of research under supervision of a PI while developing skills and competencies with respect to the role and future career options.</t>
    </r>
  </si>
  <si>
    <r>
      <rPr>
        <b/>
        <sz val="10"/>
        <rFont val="Arial"/>
        <family val="2"/>
      </rPr>
      <t>Qualification</t>
    </r>
    <r>
      <rPr>
        <sz val="10"/>
        <rFont val="Arial"/>
        <family val="2"/>
      </rPr>
      <t>: Minimum of PhD, or exceptionally, equivalent* research experience (including industrial R&amp;D).</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</si>
  <si>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</si>
  <si>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r>
      <rPr>
        <b/>
        <sz val="10"/>
        <rFont val="Arial"/>
        <family val="2"/>
      </rPr>
      <t>Experience:</t>
    </r>
    <r>
      <rPr>
        <sz val="10"/>
        <rFont val="Arial"/>
        <family val="2"/>
      </rPr>
      <t xml:space="preserve"> The appointed candidate will generally have 4-6 years postdoctoral research experience.</t>
    </r>
  </si>
  <si>
    <r>
      <rPr>
        <b/>
        <sz val="10"/>
        <rFont val="Arial"/>
        <family val="2"/>
      </rPr>
      <t>Qualification:</t>
    </r>
    <r>
      <rPr>
        <sz val="10"/>
        <rFont val="Arial"/>
        <family val="2"/>
      </rPr>
      <t xml:space="preserve"> Minimum of PhD, or exceptionally, equivalent* research experience (including industrial R&amp;D)</t>
    </r>
  </si>
  <si>
    <r>
      <rPr>
        <b/>
        <sz val="10"/>
        <rFont val="Arial"/>
        <family val="2"/>
      </rPr>
      <t>Purpose of Role:</t>
    </r>
    <r>
      <rPr>
        <sz val="10"/>
        <rFont val="Arial"/>
        <family val="2"/>
      </rPr>
      <t xml:space="preserve">  Design &amp; implement a specific research programme/s in association with a PI. This role is a prestigious role which represents a step change from Post-Doctoral researcher roles.</t>
    </r>
  </si>
  <si>
    <r>
      <t>Purpose of Role:</t>
    </r>
    <r>
      <rPr>
        <sz val="10"/>
        <rFont val="Arial"/>
        <family val="2"/>
      </rPr>
      <t xml:space="preserve"> This role reflects the EU Framework Level 4 role of ‘Leading Researcher’, which is described as: “a researcher leading their research area or field. It would include the team leader of a research group ... In particular disciplines as an exception, leading researchers may include individuals who operate as lone researchers”.</t>
    </r>
  </si>
  <si>
    <r>
      <rPr>
        <b/>
        <sz val="10"/>
        <rFont val="Arial"/>
        <family val="2"/>
      </rPr>
      <t>Purpose of the role</t>
    </r>
    <r>
      <rPr>
        <sz val="10"/>
        <rFont val="Arial"/>
        <family val="2"/>
      </rPr>
      <t>: to assist in the performance of research.</t>
    </r>
  </si>
  <si>
    <t xml:space="preserve"> The  salary scale for the role will relate to the grading of the post, as defined in the IUA Researcher Career Development and Employment Framework. These are the expected qualifications and experience  appropriate for this level of remuneration.</t>
  </si>
  <si>
    <t>20% Employer Pension (Subject to DPER clarification)</t>
  </si>
  <si>
    <t>SFI Team Member Budget Scale (from June 2021)</t>
  </si>
  <si>
    <t>SFI Team Member Budget Scale (from Oct 21)</t>
  </si>
  <si>
    <t>SFI Team Member Budget Scale (from Oct 22)</t>
  </si>
  <si>
    <t>1 October 2021 annualised salaries to increase by €500 for salaries under €50k or 1%.</t>
  </si>
  <si>
    <t>CURRENT RATE                                           (Applicable from 01 Oct 2021)</t>
  </si>
  <si>
    <t>1 October 2021 annualised salaries to increase by €500 for salaries under €50k or 1% above €50k</t>
  </si>
  <si>
    <t>CURRENT RATE                                           (Applicable from 01 JANUARY 2021) - +2.5% per annum per HRB guide</t>
  </si>
  <si>
    <t>CURRENT RATE                                                             (Applicable from 01 JANUARY 2022) annualised salaries to increase by 2.5% per annum per HRB guide</t>
  </si>
  <si>
    <t>CURRENT RATE                                           (Applicable from 01 Oct 2022)</t>
  </si>
  <si>
    <t>1 February 2022 annualised salaries to increase by 1%</t>
  </si>
  <si>
    <t>SFI Team Member Budget Scale (from Feb 22)</t>
  </si>
  <si>
    <t>CURRENT RATE                                                             (Applicable from 01 FEBRUARY 2022) annualised salaries to increase by 1%</t>
  </si>
  <si>
    <t>CURRENT RATE                                           (Applicable from 01 Feb 2022)</t>
  </si>
  <si>
    <t>01/10/2021 - Gross</t>
  </si>
  <si>
    <t>Research Assistant (65A)</t>
  </si>
  <si>
    <t>Research Assistant (65A-20)</t>
  </si>
  <si>
    <t>Professor (116D)</t>
  </si>
  <si>
    <t>(06A)</t>
  </si>
  <si>
    <t>Guidelines for Contract Researchers Salary Scales</t>
  </si>
  <si>
    <t>01/02/2022
Gross
Salary</t>
  </si>
  <si>
    <t>01/10/2022
Gross
Salary</t>
  </si>
  <si>
    <t>LABOUR(USE THE APPROPIATE SALARY SCALE E.G. UOG, IUA, SFI) and CHOOSE THE ANNUAL COST APPLICABLE AS PER FUNDER</t>
  </si>
  <si>
    <t>Link to SALARY COSINTG CALCULATOR - UOG OLD SCALES</t>
  </si>
  <si>
    <t>I agree that the above complies with University of Galway and the Funder's Terms and Conditions</t>
  </si>
  <si>
    <t>Money paid to University of Galway</t>
  </si>
  <si>
    <t>University of Galway</t>
  </si>
  <si>
    <t>Highlight where Applicable</t>
  </si>
  <si>
    <t>Other Agreements e.g. IP/Consortium</t>
  </si>
  <si>
    <t>University of Galway Protocols</t>
  </si>
  <si>
    <t>Your Reconciliation to Agresso</t>
  </si>
  <si>
    <t>SFI Team Member Budget Scale (from Mar 23)</t>
  </si>
  <si>
    <t>SFI Team Member Budget Scale (from Oct 23)</t>
  </si>
  <si>
    <t>Post-Doctoral Researcher PD1</t>
  </si>
  <si>
    <t>Post-Doctoral Researcher PD2</t>
  </si>
  <si>
    <t>1 October 2022 annualised salaries</t>
  </si>
  <si>
    <t>1 March 2023 annualised salaries to increase by 2%</t>
  </si>
  <si>
    <t>CURRENT RATE                                           (Applicable from 01 Mar 2023)</t>
  </si>
  <si>
    <t>1 October 2023 annualised salaries to increase by €750 for salaries under €50k or 1.5% above €50k</t>
  </si>
  <si>
    <t>01/03/2023
Gross
Salary</t>
  </si>
  <si>
    <t>01/10/2023
Gross
Salary</t>
  </si>
  <si>
    <t>CURRENT RATE                                           (Applicable from 01 Oct 2023)</t>
  </si>
  <si>
    <t>University of Galway pays VAT on Service received at service VAT rate</t>
  </si>
  <si>
    <t>CURRENT RATE                                           (Applicable from 01 Jan 2024)</t>
  </si>
  <si>
    <t>Employer PRSI - 11.15%</t>
  </si>
  <si>
    <t>01/10/2024 Gross
Salary</t>
  </si>
  <si>
    <t>Employer's PRSI @ 11.15     (€)</t>
  </si>
  <si>
    <t>Employer's PRSI (11.05%)</t>
  </si>
  <si>
    <t>Employer's PRSI (11.15%)</t>
  </si>
  <si>
    <t>**Scales only to be used for researchers employed before June 2013 on the University of Galway Scale.</t>
  </si>
  <si>
    <t>SFI Team Member Budget Scale (from Jan 24)</t>
  </si>
  <si>
    <t>SFI Team Member Budget Scale (from Jun 24)</t>
  </si>
  <si>
    <t>SFI Team Member Budget Scale (from Oct 24)</t>
  </si>
  <si>
    <t>SFI Team Member Budget Scale (from Mar 25)</t>
  </si>
  <si>
    <t>SFI Team Member Budget Scale (from Aug 25)</t>
  </si>
  <si>
    <t>SFI Team Member Budget Scale (from Feb 26)</t>
  </si>
  <si>
    <t>SFI Team Member Budget Scale (from Jun 26)</t>
  </si>
  <si>
    <t>1 January 2024 annualised salaries to increase by €1125 for salaries under €50k or 2.25% above €50k</t>
  </si>
  <si>
    <t>1 June 2024 annualised salaries to increase by 1%</t>
  </si>
  <si>
    <t>CURRENT RATE                                           (Applicable from 01 Jun 2024)</t>
  </si>
  <si>
    <t>CURRENT RATE                                           (Applicable from 01 Oct 2024)</t>
  </si>
  <si>
    <t>1 October 2024 annualised salaries to increase by €500 for salaries under €50k or 1% above €50k. PRSI increased to 11.15%</t>
  </si>
  <si>
    <t>CURRENT RATE                                           (Applicable from 01 Mar 2025)</t>
  </si>
  <si>
    <t>CURRENT RATE                                           (Applicable from 01 Aug 2025)</t>
  </si>
  <si>
    <t>1 February 2026 annualised salaries to increase by €500 for salaries under €50k or 1% above €50k.</t>
  </si>
  <si>
    <t>CURRENT RATE                                           (Applicable from 01 Feb 2026)</t>
  </si>
  <si>
    <t>1 June 2026 annualised salaries to increase by 1%.</t>
  </si>
  <si>
    <t>CURRENT RATE                                           (Applicable from 01 Jun 2026)</t>
  </si>
  <si>
    <t>1 March 2025 annualised salaries to increase by €1000 for salaries under €50k or 2% above €50k.</t>
  </si>
  <si>
    <t>1 August 2025 annualised salaries to increase by 1%.</t>
  </si>
  <si>
    <t>01/01/2024 Gross
Salary</t>
  </si>
  <si>
    <t>01/06/2024 Gross
Salary</t>
  </si>
  <si>
    <t>01/03/2025 Gross
Salary</t>
  </si>
  <si>
    <t>01/08/2025 Gross
Salary</t>
  </si>
  <si>
    <t>01/02/2026 Gross
Salary</t>
  </si>
  <si>
    <t>01/06/2026 Gross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</si>
</sst>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3" formatCode="_-* #,##0.00_-;\-* #,##0.00_-;_-* &quot;-&quot;??_-;_-@_-"/>
    <numFmt numFmtId="164" formatCode="&quot;€&quot;#,##0.00;[Red]&quot;€&quot;#,##0.00"/>
    <numFmt numFmtId="165" formatCode="&quot;IR£&quot;#,##0.00"/>
    <numFmt numFmtId="166" formatCode="0.0000"/>
  </numFmts>
  <fonts count="77"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b/>
      <sz val="10"/>
      <name val="Arial"/>
      <family val="2"/>
    </font>
    <font>
      <i/>
      <sz val="9"/>
      <name val="Arial"/>
      <family val="2"/>
    </font>
    <font>
      <b/>
      <sz val="11"/>
      <color indexed="8"/>
      <name val="Calibri"/>
      <family val="2"/>
    </font>
    <font>
      <b/>
      <sz val="12"/>
      <color indexed="8"/>
      <name val="Arial"/>
      <family val="2"/>
    </font>
    <font>
      <b/>
      <sz val="12"/>
      <name val="Arial"/>
      <family val="2"/>
    </font>
    <font>
      <b/>
      <sz val="20"/>
      <name val="Arial"/>
      <family val="2"/>
    </font>
    <font>
      <b/>
      <i/>
      <u/>
      <sz val="18"/>
      <name val="Arial"/>
      <family val="2"/>
    </font>
    <font>
      <b/>
      <i/>
      <u/>
      <sz val="12"/>
      <name val="Arial"/>
      <family val="2"/>
    </font>
    <font>
      <b/>
      <sz val="12"/>
      <color indexed="56"/>
      <name val="Calibri"/>
      <family val="2"/>
    </font>
    <font>
      <b/>
      <sz val="12"/>
      <color indexed="56"/>
      <name val="Times New Roman"/>
      <family val="1"/>
    </font>
    <font>
      <b/>
      <sz val="9"/>
      <color indexed="56"/>
      <name val="Times New Roman"/>
      <family val="1"/>
    </font>
    <font>
      <sz val="10"/>
      <name val="Times New Roman"/>
      <family val="1"/>
    </font>
    <font>
      <b/>
      <sz val="10"/>
      <color indexed="8"/>
      <name val="Calibri"/>
      <family val="2"/>
    </font>
    <font>
      <b/>
      <sz val="12"/>
      <color indexed="8"/>
      <name val="Calibri"/>
      <family val="2"/>
    </font>
    <font>
      <b/>
      <sz val="12"/>
      <name val="Times New Roman"/>
      <family val="1"/>
    </font>
    <font>
      <i/>
      <sz val="10"/>
      <name val="Arial"/>
      <family val="2"/>
    </font>
    <font>
      <b/>
      <u/>
      <sz val="16"/>
      <name val="Times New Roman"/>
      <family val="1"/>
    </font>
    <font>
      <sz val="14"/>
      <name val="Times New Roman"/>
      <family val="1"/>
    </font>
    <font>
      <sz val="14"/>
      <color indexed="8"/>
      <name val="Calibri"/>
      <family val="2"/>
    </font>
    <font>
      <b/>
      <sz val="14"/>
      <name val="Arial"/>
      <family val="2"/>
    </font>
    <font>
      <sz val="14"/>
      <name val="Arial"/>
      <family val="2"/>
    </font>
    <font>
      <i/>
      <sz val="14"/>
      <name val="Arial"/>
      <family val="2"/>
    </font>
    <font>
      <b/>
      <sz val="11"/>
      <name val="Times New Roman"/>
      <family val="1"/>
    </font>
    <font>
      <b/>
      <i/>
      <sz val="9"/>
      <name val="Arial"/>
      <family val="2"/>
    </font>
    <font>
      <b/>
      <sz val="11"/>
      <name val="Arial"/>
      <family val="2"/>
    </font>
    <font>
      <i/>
      <sz val="10"/>
      <name val="Times New Roman"/>
      <family val="1"/>
    </font>
    <font>
      <b/>
      <i/>
      <sz val="10"/>
      <name val="Times New Roman"/>
      <family val="1"/>
    </font>
    <font>
      <b/>
      <i/>
      <sz val="10"/>
      <name val="Arial"/>
      <family val="2"/>
    </font>
    <font>
      <b/>
      <u/>
      <sz val="11"/>
      <name val="Times New Roman"/>
      <family val="1"/>
    </font>
    <font>
      <b/>
      <u/>
      <sz val="10"/>
      <name val="Times New Roman"/>
      <family val="1"/>
    </font>
    <font>
      <sz val="8"/>
      <name val="Calibri"/>
      <family val="2"/>
    </font>
    <font>
      <u/>
      <sz val="11"/>
      <color indexed="12"/>
      <name val="Calibri"/>
      <family val="2"/>
    </font>
    <font>
      <b/>
      <sz val="7"/>
      <name val="Arial"/>
      <family val="2"/>
    </font>
    <font>
      <sz val="11"/>
      <color indexed="8"/>
      <name val="Calibri"/>
      <family val="2"/>
    </font>
    <font>
      <b/>
      <sz val="10"/>
      <name val="Tahoma"/>
      <family val="2"/>
    </font>
    <font>
      <sz val="10"/>
      <name val="Arial"/>
      <family val="2"/>
    </font>
    <font>
      <i/>
      <sz val="11"/>
      <color indexed="8"/>
      <name val="Calibri"/>
      <family val="2"/>
    </font>
    <font>
      <b/>
      <i/>
      <sz val="20"/>
      <name val="Arial"/>
      <family val="2"/>
    </font>
    <font>
      <sz val="12"/>
      <color indexed="8"/>
      <name val="Calibri"/>
      <family val="2"/>
    </font>
    <font>
      <b/>
      <sz val="10"/>
      <name val="Calibri"/>
      <family val="2"/>
    </font>
    <font>
      <b/>
      <sz val="12"/>
      <name val="Calibri"/>
      <family val="2"/>
    </font>
    <font>
      <sz val="9"/>
      <color indexed="8"/>
      <name val="Arial"/>
      <family val="2"/>
    </font>
    <font>
      <b/>
      <sz val="9"/>
      <color theme="0"/>
      <name val="Arial"/>
      <family val="2"/>
    </font>
    <font>
      <b/>
      <sz val="11"/>
      <color theme="1"/>
      <name val="Calibri"/>
      <family val="2"/>
      <scheme val="minor"/>
    </font>
    <font>
      <sz val="11"/>
      <color theme="0"/>
      <name val="Calibri"/>
      <family val="2"/>
      <scheme val="minor"/>
    </font>
    <font>
      <b/>
      <sz val="11"/>
      <color theme="0"/>
      <name val="Arial Black"/>
      <family val="2"/>
    </font>
    <font>
      <b/>
      <sz val="11"/>
      <color theme="3" tint="0.39997558519241921"/>
      <name val="Arial Black"/>
      <family val="2"/>
    </font>
    <font>
      <sz val="14"/>
      <color theme="1"/>
      <name val="Calibri"/>
      <family val="2"/>
      <scheme val="minor"/>
    </font>
    <font>
      <b/>
      <sz val="14"/>
      <color theme="1"/>
      <name val="Calibri"/>
      <family val="2"/>
      <scheme val="minor"/>
    </font>
    <font>
      <b/>
      <sz val="26"/>
      <color theme="1"/>
      <name val="Calibri"/>
      <family val="2"/>
      <scheme val="minor"/>
    </font>
    <font>
      <sz val="26"/>
      <color theme="1"/>
      <name val="Calibri"/>
      <family val="2"/>
      <scheme val="minor"/>
    </font>
    <font>
      <i/>
      <sz val="10"/>
      <color indexed="8"/>
      <name val="Calibri"/>
      <family val="2"/>
      <scheme val="minor"/>
    </font>
    <font>
      <sz val="10"/>
      <name val="Calibri"/>
      <family val="2"/>
      <scheme val="minor"/>
    </font>
    <font>
      <b/>
      <i/>
      <sz val="10"/>
      <color rgb="FFFF0000"/>
      <name val="Times New Roman"/>
      <family val="1"/>
    </font>
    <font>
      <sz val="11"/>
      <color rgb="FF9C6500"/>
      <name val="Calibri"/>
      <family val="2"/>
      <scheme val="minor"/>
    </font>
    <font>
      <b/>
      <sz val="11"/>
      <color rgb="FF9C6500"/>
      <name val="Calibri"/>
      <family val="2"/>
      <scheme val="minor"/>
    </font>
    <font>
      <b/>
      <sz val="20"/>
      <color theme="1"/>
      <name val="Calibri"/>
      <family val="2"/>
      <scheme val="minor"/>
    </font>
    <font>
      <sz val="9"/>
      <color rgb="FF000033"/>
      <name val="Arial"/>
      <family val="2"/>
    </font>
    <font>
      <b/>
      <sz val="9"/>
      <color rgb="FF000033"/>
      <name val="Arial"/>
      <family val="2"/>
    </font>
    <font>
      <b/>
      <sz val="8"/>
      <color theme="1"/>
      <name val="Calibri"/>
      <family val="2"/>
      <scheme val="minor"/>
    </font>
    <font>
      <b/>
      <sz val="7"/>
      <name val="Times New Roman"/>
      <family val="1"/>
    </font>
    <font>
      <sz val="10"/>
      <color rgb="FF000000"/>
      <name val="Times New Roman"/>
      <family val="1"/>
    </font>
    <font>
      <b/>
      <sz val="12"/>
      <color theme="0"/>
      <name val="Calibri"/>
      <family val="2"/>
    </font>
    <font>
      <b/>
      <sz val="12"/>
      <color indexed="56"/>
      <name val="Arial"/>
      <family val="2"/>
    </font>
    <font>
      <b/>
      <sz val="11"/>
      <color rgb="FF9C6500"/>
      <name val="Arial"/>
      <family val="2"/>
    </font>
    <font>
      <b/>
      <sz val="9"/>
      <color indexed="56"/>
      <name val="Arial"/>
      <family val="2"/>
    </font>
    <font>
      <u/>
      <sz val="10"/>
      <name val="Arial"/>
      <family val="2"/>
    </font>
    <font>
      <sz val="11"/>
      <color theme="1"/>
      <name val="Arial"/>
      <family val="2"/>
    </font>
    <font>
      <b/>
      <sz val="8"/>
      <color theme="1"/>
      <name val="Arial"/>
      <family val="2"/>
    </font>
    <font>
      <b/>
      <sz val="10"/>
      <color rgb="FF000000"/>
      <name val="Arial"/>
      <family val="2"/>
    </font>
    <font>
      <sz val="10"/>
      <color rgb="FF000000"/>
      <name val="Arial"/>
      <family val="2"/>
    </font>
    <font>
      <b/>
      <sz val="14"/>
      <color rgb="FFFF0000"/>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CFFFF"/>
        <bgColor indexed="64"/>
      </patternFill>
    </fill>
    <fill>
      <patternFill patternType="solid">
        <fgColor theme="7"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theme="8" tint="-0.499984740745262"/>
      </right>
      <top/>
      <bottom style="medium">
        <color theme="8" tint="-0.499984740745262"/>
      </bottom>
      <diagonal/>
    </border>
    <border>
      <left/>
      <right/>
      <top/>
      <bottom style="medium">
        <color theme="8" tint="-0.499984740745262"/>
      </bottom>
      <diagonal/>
    </border>
    <border>
      <left style="medium">
        <color theme="8" tint="-0.499984740745262"/>
      </left>
      <right/>
      <top/>
      <bottom style="medium">
        <color theme="8" tint="-0.499984740745262"/>
      </bottom>
      <diagonal/>
    </border>
    <border>
      <left/>
      <right style="medium">
        <color theme="8" tint="-0.499984740745262"/>
      </right>
      <top/>
      <bottom/>
      <diagonal/>
    </border>
    <border>
      <left style="medium">
        <color theme="8" tint="-0.499984740745262"/>
      </left>
      <right/>
      <top/>
      <bottom/>
      <diagonal/>
    </border>
    <border>
      <left/>
      <right style="medium">
        <color theme="8" tint="-0.499984740745262"/>
      </right>
      <top style="medium">
        <color theme="8" tint="-0.499984740745262"/>
      </top>
      <bottom/>
      <diagonal/>
    </border>
    <border>
      <left/>
      <right/>
      <top style="medium">
        <color theme="8" tint="-0.499984740745262"/>
      </top>
      <bottom/>
      <diagonal/>
    </border>
    <border>
      <left style="medium">
        <color theme="8" tint="-0.499984740745262"/>
      </left>
      <right/>
      <top style="medium">
        <color theme="8" tint="-0.499984740745262"/>
      </top>
      <bottom/>
      <diagonal/>
    </border>
    <border>
      <left style="medium">
        <color theme="8" tint="-0.499984740745262"/>
      </left>
      <right style="medium">
        <color theme="8" tint="-0.499984740745262"/>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s>
  <cellStyleXfs count="7">
    <xf numFmtId="0" fontId="0" fillId="0" borderId="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4" fillId="0" borderId="0"/>
    <xf numFmtId="9" fontId="38" fillId="0" borderId="0" applyFont="0" applyFill="0" applyBorder="0" applyAlignment="0" applyProtection="0"/>
    <xf numFmtId="0" fontId="59" fillId="20" borderId="0" applyNumberFormat="0" applyBorder="0" applyAlignment="0" applyProtection="0"/>
    <xf numFmtId="0" fontId="66" fillId="0" borderId="0"/>
  </cellStyleXfs>
  <cellXfs count="601">
    <xf numFmtId="0" fontId="0" fillId="0" borderId="0" xfId="0"/>
    <xf numFmtId="0" fontId="2" fillId="2" borderId="1" xfId="0" applyFont="1" applyFill="1" applyBorder="1" applyAlignment="1">
      <alignment horizontal="left"/>
    </xf>
    <xf numFmtId="0" fontId="0" fillId="0" borderId="0" xfId="0" applyAlignment="1">
      <alignment horizontal="left"/>
    </xf>
    <xf numFmtId="0" fontId="2" fillId="2" borderId="3" xfId="0" applyFont="1" applyFill="1" applyBorder="1" applyAlignment="1">
      <alignment horizontal="left"/>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3" fillId="0" borderId="1" xfId="0" applyFont="1" applyBorder="1" applyAlignment="1">
      <alignment horizontal="left"/>
    </xf>
    <xf numFmtId="0" fontId="4" fillId="0" borderId="1" xfId="0" applyFont="1" applyBorder="1" applyAlignment="1">
      <alignment horizontal="left"/>
    </xf>
    <xf numFmtId="0" fontId="3" fillId="0" borderId="4" xfId="0" applyFont="1" applyBorder="1" applyAlignment="1">
      <alignment horizontal="left"/>
    </xf>
    <xf numFmtId="0" fontId="7" fillId="0" borderId="0" xfId="0" applyFont="1"/>
    <xf numFmtId="0" fontId="1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7" xfId="0" applyFont="1" applyBorder="1" applyAlignment="1">
      <alignment horizontal="left" vertical="top" wrapText="1"/>
    </xf>
    <xf numFmtId="0" fontId="16" fillId="0" borderId="9" xfId="3" applyFont="1" applyBorder="1"/>
    <xf numFmtId="3" fontId="16" fillId="4" borderId="11" xfId="3" applyNumberFormat="1" applyFont="1" applyFill="1" applyBorder="1" applyAlignment="1">
      <alignment horizontal="center" wrapText="1"/>
    </xf>
    <xf numFmtId="0" fontId="18" fillId="5" borderId="1" xfId="0" applyFont="1" applyFill="1" applyBorder="1" applyAlignment="1">
      <alignment horizontal="center" vertical="center"/>
    </xf>
    <xf numFmtId="0" fontId="0" fillId="0" borderId="7" xfId="0" applyBorder="1" applyAlignment="1">
      <alignment vertical="top" wrapText="1"/>
    </xf>
    <xf numFmtId="3" fontId="16" fillId="4" borderId="13" xfId="3" applyNumberFormat="1" applyFont="1" applyFill="1" applyBorder="1" applyAlignment="1">
      <alignment horizont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0" fillId="0" borderId="14" xfId="0" applyBorder="1" applyAlignment="1">
      <alignment wrapText="1"/>
    </xf>
    <xf numFmtId="0" fontId="16" fillId="0" borderId="16" xfId="3" applyFont="1" applyBorder="1"/>
    <xf numFmtId="3" fontId="16" fillId="4" borderId="18" xfId="3" applyNumberFormat="1" applyFont="1" applyFill="1" applyBorder="1" applyAlignment="1">
      <alignment horizontal="center" wrapText="1"/>
    </xf>
    <xf numFmtId="0" fontId="5" fillId="0" borderId="19" xfId="0" applyFont="1" applyBorder="1" applyAlignment="1">
      <alignment horizontal="left" vertical="top" wrapText="1"/>
    </xf>
    <xf numFmtId="0" fontId="16" fillId="0" borderId="0" xfId="3" applyFont="1"/>
    <xf numFmtId="0" fontId="20" fillId="0" borderId="7" xfId="0" applyFont="1" applyBorder="1" applyAlignment="1">
      <alignment vertical="top" wrapText="1"/>
    </xf>
    <xf numFmtId="0" fontId="5" fillId="0" borderId="19" xfId="0" applyFont="1" applyBorder="1" applyAlignment="1">
      <alignment vertical="top" wrapText="1"/>
    </xf>
    <xf numFmtId="0" fontId="16" fillId="0" borderId="20" xfId="3" applyFont="1" applyBorder="1"/>
    <xf numFmtId="0" fontId="0" fillId="0" borderId="14" xfId="0" applyBorder="1" applyAlignment="1">
      <alignment vertical="top" wrapText="1"/>
    </xf>
    <xf numFmtId="3" fontId="16" fillId="4" borderId="7" xfId="0" applyNumberFormat="1" applyFont="1" applyFill="1" applyBorder="1" applyAlignment="1">
      <alignment horizontal="center" wrapText="1"/>
    </xf>
    <xf numFmtId="3" fontId="16" fillId="4" borderId="14" xfId="0" applyNumberFormat="1" applyFont="1" applyFill="1" applyBorder="1" applyAlignment="1">
      <alignment horizontal="center" wrapText="1"/>
    </xf>
    <xf numFmtId="0" fontId="5" fillId="0" borderId="8" xfId="3" applyFont="1" applyBorder="1"/>
    <xf numFmtId="0" fontId="21" fillId="0" borderId="0" xfId="0" applyFont="1"/>
    <xf numFmtId="0" fontId="22" fillId="0" borderId="0" xfId="0" applyFont="1"/>
    <xf numFmtId="0" fontId="23" fillId="0" borderId="0" xfId="0" applyFont="1"/>
    <xf numFmtId="0" fontId="23" fillId="0" borderId="0" xfId="0" applyFont="1" applyAlignment="1">
      <alignment wrapText="1"/>
    </xf>
    <xf numFmtId="0" fontId="24" fillId="0" borderId="0" xfId="0" applyFont="1" applyAlignment="1">
      <alignment horizontal="left" vertical="top" wrapText="1" indent="1"/>
    </xf>
    <xf numFmtId="0" fontId="23" fillId="0" borderId="0" xfId="0" applyFont="1" applyAlignment="1">
      <alignment horizontal="left" indent="1"/>
    </xf>
    <xf numFmtId="0" fontId="0" fillId="0" borderId="0" xfId="0" applyAlignment="1">
      <alignment wrapText="1"/>
    </xf>
    <xf numFmtId="3" fontId="16" fillId="7" borderId="0" xfId="3" applyNumberFormat="1" applyFont="1" applyFill="1" applyAlignment="1">
      <alignment horizontal="center" wrapText="1"/>
    </xf>
    <xf numFmtId="14" fontId="15" fillId="0" borderId="22" xfId="3" applyNumberFormat="1" applyFont="1" applyBorder="1" applyAlignment="1">
      <alignment horizontal="center" vertical="center" wrapText="1"/>
    </xf>
    <xf numFmtId="14" fontId="15" fillId="0" borderId="32" xfId="3" applyNumberFormat="1" applyFont="1" applyBorder="1" applyAlignment="1">
      <alignment horizontal="center" vertical="center" wrapText="1"/>
    </xf>
    <xf numFmtId="9" fontId="15" fillId="0" borderId="32" xfId="3" applyNumberFormat="1" applyFont="1" applyBorder="1" applyAlignment="1">
      <alignment horizontal="center" vertical="center" wrapText="1"/>
    </xf>
    <xf numFmtId="14" fontId="15" fillId="0" borderId="23" xfId="3" applyNumberFormat="1" applyFont="1" applyBorder="1" applyAlignment="1">
      <alignment horizontal="center" vertical="center" wrapText="1"/>
    </xf>
    <xf numFmtId="3" fontId="16" fillId="7" borderId="33" xfId="3" applyNumberFormat="1" applyFont="1" applyFill="1" applyBorder="1" applyAlignment="1">
      <alignment horizontal="center" wrapText="1"/>
    </xf>
    <xf numFmtId="0" fontId="15" fillId="7" borderId="34" xfId="3" applyFont="1" applyFill="1" applyBorder="1" applyAlignment="1">
      <alignment horizontal="center" vertical="center" wrapText="1"/>
    </xf>
    <xf numFmtId="0" fontId="15" fillId="0" borderId="34" xfId="3" applyFont="1" applyBorder="1" applyAlignment="1">
      <alignment horizontal="center" vertical="center" wrapText="1"/>
    </xf>
    <xf numFmtId="3" fontId="16" fillId="7" borderId="32" xfId="3" applyNumberFormat="1" applyFont="1" applyFill="1" applyBorder="1" applyAlignment="1">
      <alignment horizontal="center" wrapText="1"/>
    </xf>
    <xf numFmtId="0" fontId="15" fillId="7" borderId="36" xfId="3" applyFont="1" applyFill="1" applyBorder="1" applyAlignment="1">
      <alignment horizontal="center" vertical="center" wrapText="1"/>
    </xf>
    <xf numFmtId="3" fontId="16" fillId="7" borderId="37" xfId="3" applyNumberFormat="1" applyFont="1" applyFill="1" applyBorder="1" applyAlignment="1">
      <alignment horizontal="center" wrapText="1"/>
    </xf>
    <xf numFmtId="3" fontId="16" fillId="7" borderId="24" xfId="3" applyNumberFormat="1" applyFont="1" applyFill="1" applyBorder="1" applyAlignment="1">
      <alignment horizontal="center" wrapText="1"/>
    </xf>
    <xf numFmtId="3" fontId="16" fillId="4" borderId="25" xfId="3" applyNumberFormat="1" applyFont="1" applyFill="1" applyBorder="1" applyAlignment="1">
      <alignment horizontal="center" wrapText="1"/>
    </xf>
    <xf numFmtId="3" fontId="16" fillId="4" borderId="7" xfId="3" applyNumberFormat="1" applyFont="1" applyFill="1" applyBorder="1" applyAlignment="1">
      <alignment horizontal="center" wrapText="1"/>
    </xf>
    <xf numFmtId="3" fontId="16" fillId="4" borderId="6" xfId="3" applyNumberFormat="1" applyFont="1" applyFill="1" applyBorder="1" applyAlignment="1">
      <alignment horizontal="center" wrapText="1"/>
    </xf>
    <xf numFmtId="0" fontId="15" fillId="0" borderId="26" xfId="3" applyFont="1" applyBorder="1" applyAlignment="1">
      <alignment horizontal="center" vertical="center" wrapText="1"/>
    </xf>
    <xf numFmtId="0" fontId="8" fillId="7" borderId="0" xfId="0" applyFont="1" applyFill="1" applyAlignment="1">
      <alignment horizontal="left"/>
    </xf>
    <xf numFmtId="0" fontId="2" fillId="7" borderId="3" xfId="0" applyFont="1" applyFill="1" applyBorder="1" applyAlignment="1">
      <alignment horizontal="left"/>
    </xf>
    <xf numFmtId="49" fontId="39" fillId="0" borderId="0" xfId="0" applyNumberFormat="1" applyFont="1" applyAlignment="1">
      <alignment horizontal="center"/>
    </xf>
    <xf numFmtId="49" fontId="40" fillId="0" borderId="0" xfId="0" applyNumberFormat="1" applyFont="1" applyAlignment="1">
      <alignment horizontal="left"/>
    </xf>
    <xf numFmtId="0" fontId="9" fillId="7" borderId="0" xfId="0" applyFont="1" applyFill="1" applyAlignment="1">
      <alignment horizontal="left"/>
    </xf>
    <xf numFmtId="2" fontId="39" fillId="0" borderId="0" xfId="0" applyNumberFormat="1" applyFont="1" applyAlignment="1">
      <alignment horizontal="center"/>
    </xf>
    <xf numFmtId="2" fontId="40" fillId="0" borderId="0" xfId="0" applyNumberFormat="1" applyFont="1" applyAlignment="1">
      <alignment horizontal="left"/>
    </xf>
    <xf numFmtId="166" fontId="40" fillId="0" borderId="0" xfId="0" applyNumberFormat="1" applyFont="1" applyAlignment="1">
      <alignment horizontal="left"/>
    </xf>
    <xf numFmtId="3" fontId="16" fillId="7" borderId="14" xfId="3" applyNumberFormat="1" applyFont="1" applyFill="1" applyBorder="1" applyAlignment="1">
      <alignment horizontal="center" wrapText="1"/>
    </xf>
    <xf numFmtId="0" fontId="36" fillId="0" borderId="0" xfId="2" applyAlignment="1" applyProtection="1"/>
    <xf numFmtId="0" fontId="43" fillId="0" borderId="0" xfId="0" applyFont="1"/>
    <xf numFmtId="0" fontId="18" fillId="0" borderId="0" xfId="0" applyFont="1"/>
    <xf numFmtId="0" fontId="16" fillId="0" borderId="31" xfId="3" applyFont="1" applyBorder="1"/>
    <xf numFmtId="3" fontId="16" fillId="4" borderId="38" xfId="3" applyNumberFormat="1" applyFont="1" applyFill="1" applyBorder="1" applyAlignment="1">
      <alignment horizontal="center" wrapText="1"/>
    </xf>
    <xf numFmtId="0" fontId="4" fillId="0" borderId="5" xfId="0" applyFont="1" applyBorder="1" applyAlignment="1">
      <alignment horizontal="left" vertical="top" wrapText="1"/>
    </xf>
    <xf numFmtId="9" fontId="3" fillId="0" borderId="1" xfId="4" applyFont="1" applyBorder="1" applyAlignment="1">
      <alignment horizontal="right"/>
    </xf>
    <xf numFmtId="0" fontId="0" fillId="10" borderId="0" xfId="0" applyFill="1" applyAlignment="1">
      <alignment horizontal="left"/>
    </xf>
    <xf numFmtId="0" fontId="3" fillId="10" borderId="0" xfId="0" applyFont="1" applyFill="1" applyAlignment="1">
      <alignment horizontal="left"/>
    </xf>
    <xf numFmtId="0" fontId="7" fillId="10" borderId="0" xfId="0" applyFont="1" applyFill="1" applyAlignment="1">
      <alignment horizontal="left"/>
    </xf>
    <xf numFmtId="0" fontId="0" fillId="10" borderId="0" xfId="0" applyFill="1" applyAlignment="1">
      <alignment horizontal="right" wrapText="1"/>
    </xf>
    <xf numFmtId="0" fontId="0" fillId="11" borderId="0" xfId="0" applyFill="1" applyAlignment="1">
      <alignment horizontal="left"/>
    </xf>
    <xf numFmtId="0" fontId="0" fillId="11" borderId="0" xfId="0" applyFill="1"/>
    <xf numFmtId="0" fontId="2" fillId="10" borderId="0" xfId="0" applyFont="1" applyFill="1" applyAlignment="1">
      <alignment horizontal="left"/>
    </xf>
    <xf numFmtId="0" fontId="47" fillId="12" borderId="43" xfId="0" applyFont="1" applyFill="1" applyBorder="1" applyAlignment="1">
      <alignment horizontal="left"/>
    </xf>
    <xf numFmtId="0" fontId="0" fillId="10" borderId="0" xfId="0" applyFill="1" applyAlignment="1">
      <alignment horizontal="center"/>
    </xf>
    <xf numFmtId="0" fontId="50" fillId="13" borderId="0" xfId="0" applyFont="1" applyFill="1"/>
    <xf numFmtId="0" fontId="0" fillId="10" borderId="0" xfId="0" applyFill="1"/>
    <xf numFmtId="0" fontId="49" fillId="10" borderId="0" xfId="0" applyFont="1" applyFill="1"/>
    <xf numFmtId="0" fontId="51" fillId="10" borderId="0" xfId="0" applyFont="1" applyFill="1"/>
    <xf numFmtId="0" fontId="50" fillId="10" borderId="0" xfId="0" applyFont="1" applyFill="1"/>
    <xf numFmtId="0" fontId="48" fillId="10" borderId="0" xfId="0" applyFont="1" applyFill="1"/>
    <xf numFmtId="0" fontId="48" fillId="10" borderId="1" xfId="0" applyFont="1" applyFill="1" applyBorder="1"/>
    <xf numFmtId="0" fontId="48" fillId="10" borderId="0" xfId="0" applyFont="1" applyFill="1" applyAlignment="1">
      <alignment horizontal="center"/>
    </xf>
    <xf numFmtId="0" fontId="48" fillId="0" borderId="0" xfId="0" applyFont="1"/>
    <xf numFmtId="0" fontId="48" fillId="10" borderId="22" xfId="0" applyFont="1" applyFill="1" applyBorder="1"/>
    <xf numFmtId="0" fontId="0" fillId="10" borderId="45" xfId="0" applyFill="1" applyBorder="1" applyAlignment="1">
      <alignment horizontal="center"/>
    </xf>
    <xf numFmtId="0" fontId="0" fillId="10" borderId="32" xfId="0" applyFill="1" applyBorder="1" applyAlignment="1">
      <alignment horizontal="center"/>
    </xf>
    <xf numFmtId="0" fontId="0" fillId="10" borderId="32" xfId="0" applyFill="1" applyBorder="1"/>
    <xf numFmtId="0" fontId="0" fillId="10" borderId="23" xfId="0" applyFill="1" applyBorder="1"/>
    <xf numFmtId="0" fontId="48" fillId="10" borderId="10" xfId="0" applyFont="1" applyFill="1" applyBorder="1"/>
    <xf numFmtId="0" fontId="48" fillId="10" borderId="1" xfId="0" applyFont="1" applyFill="1" applyBorder="1" applyAlignment="1">
      <alignment horizontal="center"/>
    </xf>
    <xf numFmtId="0" fontId="0" fillId="10" borderId="1" xfId="0" applyFill="1" applyBorder="1" applyAlignment="1">
      <alignment horizontal="center"/>
    </xf>
    <xf numFmtId="0" fontId="0" fillId="10" borderId="37" xfId="0" applyFill="1" applyBorder="1"/>
    <xf numFmtId="0" fontId="0" fillId="10" borderId="1" xfId="0" applyFill="1" applyBorder="1" applyAlignment="1">
      <alignment horizontal="center" wrapText="1"/>
    </xf>
    <xf numFmtId="0" fontId="0" fillId="10" borderId="0" xfId="0" applyFill="1" applyAlignment="1">
      <alignment wrapText="1"/>
    </xf>
    <xf numFmtId="0" fontId="48" fillId="10" borderId="46" xfId="0" applyFont="1" applyFill="1" applyBorder="1" applyAlignment="1">
      <alignment horizontal="center"/>
    </xf>
    <xf numFmtId="0" fontId="0" fillId="10" borderId="46" xfId="0" applyFill="1" applyBorder="1" applyAlignment="1">
      <alignment horizontal="center"/>
    </xf>
    <xf numFmtId="0" fontId="48" fillId="10" borderId="21" xfId="0" applyFont="1" applyFill="1" applyBorder="1" applyAlignment="1">
      <alignment wrapText="1"/>
    </xf>
    <xf numFmtId="0" fontId="0" fillId="10" borderId="3" xfId="0" applyFill="1" applyBorder="1" applyAlignment="1">
      <alignment wrapText="1"/>
    </xf>
    <xf numFmtId="0" fontId="0" fillId="10" borderId="33" xfId="0" applyFill="1" applyBorder="1" applyAlignment="1">
      <alignment wrapText="1"/>
    </xf>
    <xf numFmtId="0" fontId="0" fillId="10" borderId="47" xfId="0" applyFill="1" applyBorder="1" applyAlignment="1">
      <alignment wrapText="1"/>
    </xf>
    <xf numFmtId="0" fontId="0" fillId="10" borderId="24" xfId="0" applyFill="1" applyBorder="1" applyAlignment="1">
      <alignment wrapText="1"/>
    </xf>
    <xf numFmtId="0" fontId="49" fillId="10" borderId="0" xfId="0" applyFont="1" applyFill="1" applyAlignment="1">
      <alignment wrapText="1"/>
    </xf>
    <xf numFmtId="0" fontId="48" fillId="10" borderId="22" xfId="0" applyFont="1" applyFill="1" applyBorder="1" applyAlignment="1">
      <alignment wrapText="1"/>
    </xf>
    <xf numFmtId="0" fontId="0" fillId="10" borderId="1" xfId="0" applyFill="1" applyBorder="1" applyAlignment="1">
      <alignment wrapText="1"/>
    </xf>
    <xf numFmtId="0" fontId="0" fillId="10" borderId="32" xfId="0" applyFill="1" applyBorder="1" applyAlignment="1">
      <alignment wrapText="1"/>
    </xf>
    <xf numFmtId="0" fontId="0" fillId="10" borderId="23" xfId="0" applyFill="1" applyBorder="1" applyAlignment="1">
      <alignment wrapText="1"/>
    </xf>
    <xf numFmtId="0" fontId="48" fillId="10" borderId="21" xfId="0" applyFont="1" applyFill="1" applyBorder="1"/>
    <xf numFmtId="0" fontId="0" fillId="10" borderId="33" xfId="0" applyFill="1" applyBorder="1" applyAlignment="1">
      <alignment horizontal="center"/>
    </xf>
    <xf numFmtId="0" fontId="0" fillId="10" borderId="33" xfId="0" applyFill="1" applyBorder="1"/>
    <xf numFmtId="0" fontId="0" fillId="10" borderId="24" xfId="0" applyFill="1" applyBorder="1"/>
    <xf numFmtId="0" fontId="50" fillId="13" borderId="0" xfId="0" applyFont="1" applyFill="1" applyAlignment="1">
      <alignment horizontal="center" wrapText="1"/>
    </xf>
    <xf numFmtId="0" fontId="50" fillId="10" borderId="0" xfId="0" applyFont="1" applyFill="1" applyAlignment="1">
      <alignment horizontal="center" wrapText="1"/>
    </xf>
    <xf numFmtId="0" fontId="48" fillId="0" borderId="1" xfId="0" applyFont="1" applyBorder="1" applyAlignment="1">
      <alignment horizontal="center" vertical="center" wrapText="1"/>
    </xf>
    <xf numFmtId="0" fontId="48" fillId="10" borderId="0" xfId="0" applyFont="1" applyFill="1" applyAlignment="1">
      <alignment horizontal="center" vertical="center" wrapText="1"/>
    </xf>
    <xf numFmtId="0" fontId="0" fillId="0" borderId="1" xfId="0" applyBorder="1" applyAlignment="1">
      <alignment horizontal="center" vertical="center" wrapText="1"/>
    </xf>
    <xf numFmtId="0" fontId="0" fillId="0" borderId="48" xfId="0" applyBorder="1" applyAlignment="1">
      <alignment horizontal="center" vertical="center" wrapText="1"/>
    </xf>
    <xf numFmtId="10" fontId="0" fillId="0" borderId="0" xfId="0" applyNumberFormat="1"/>
    <xf numFmtId="0" fontId="54" fillId="16" borderId="0" xfId="0" applyFont="1" applyFill="1"/>
    <xf numFmtId="0" fontId="53" fillId="0" borderId="52" xfId="0" applyFont="1" applyBorder="1"/>
    <xf numFmtId="0" fontId="53" fillId="0" borderId="3" xfId="0" applyFont="1" applyBorder="1" applyAlignment="1">
      <alignment horizontal="center" wrapText="1"/>
    </xf>
    <xf numFmtId="0" fontId="53" fillId="0" borderId="3" xfId="0" applyFont="1" applyBorder="1" applyAlignment="1">
      <alignment horizontal="center"/>
    </xf>
    <xf numFmtId="0" fontId="55" fillId="0" borderId="0" xfId="0" applyFont="1"/>
    <xf numFmtId="0" fontId="53" fillId="0" borderId="26" xfId="0" applyFont="1" applyBorder="1" applyAlignment="1">
      <alignment horizontal="center"/>
    </xf>
    <xf numFmtId="0" fontId="52" fillId="0" borderId="14" xfId="0" applyFont="1" applyBorder="1"/>
    <xf numFmtId="0" fontId="52" fillId="0" borderId="50" xfId="0" applyFont="1" applyBorder="1"/>
    <xf numFmtId="0" fontId="53" fillId="0" borderId="50" xfId="0" applyFont="1" applyBorder="1" applyAlignment="1">
      <alignment horizontal="center" vertical="top" wrapText="1"/>
    </xf>
    <xf numFmtId="0" fontId="52" fillId="0" borderId="50" xfId="0" applyFont="1" applyBorder="1" applyAlignment="1">
      <alignment horizontal="center"/>
    </xf>
    <xf numFmtId="0" fontId="52" fillId="0" borderId="19" xfId="0" applyFont="1" applyBorder="1"/>
    <xf numFmtId="0" fontId="52" fillId="0" borderId="49" xfId="0" applyFont="1" applyBorder="1"/>
    <xf numFmtId="0" fontId="53" fillId="0" borderId="50" xfId="0" applyFont="1" applyBorder="1" applyAlignment="1">
      <alignment horizontal="center"/>
    </xf>
    <xf numFmtId="0" fontId="52" fillId="0" borderId="51" xfId="0" applyFont="1" applyBorder="1"/>
    <xf numFmtId="0" fontId="52" fillId="0" borderId="21" xfId="0" applyFont="1" applyBorder="1"/>
    <xf numFmtId="0" fontId="52" fillId="18" borderId="49" xfId="0" applyFont="1" applyFill="1" applyBorder="1" applyAlignment="1">
      <alignment horizontal="center"/>
    </xf>
    <xf numFmtId="6" fontId="52" fillId="18" borderId="49" xfId="0" applyNumberFormat="1" applyFont="1" applyFill="1" applyBorder="1" applyAlignment="1">
      <alignment horizontal="center"/>
    </xf>
    <xf numFmtId="0" fontId="52" fillId="18" borderId="50" xfId="0" applyFont="1" applyFill="1" applyBorder="1" applyAlignment="1">
      <alignment horizontal="center"/>
    </xf>
    <xf numFmtId="6" fontId="52" fillId="18" borderId="50" xfId="0" applyNumberFormat="1" applyFont="1" applyFill="1" applyBorder="1" applyAlignment="1">
      <alignment horizontal="center"/>
    </xf>
    <xf numFmtId="0" fontId="52" fillId="18" borderId="19" xfId="0" applyFont="1" applyFill="1" applyBorder="1" applyAlignment="1">
      <alignment horizontal="center"/>
    </xf>
    <xf numFmtId="6" fontId="52" fillId="18" borderId="19" xfId="0" applyNumberFormat="1" applyFont="1" applyFill="1" applyBorder="1" applyAlignment="1">
      <alignment horizontal="center"/>
    </xf>
    <xf numFmtId="0" fontId="52" fillId="17" borderId="49" xfId="0" applyFont="1" applyFill="1" applyBorder="1" applyAlignment="1">
      <alignment horizontal="center"/>
    </xf>
    <xf numFmtId="6" fontId="52" fillId="17" borderId="49" xfId="0" applyNumberFormat="1" applyFont="1" applyFill="1" applyBorder="1" applyAlignment="1">
      <alignment horizontal="center"/>
    </xf>
    <xf numFmtId="0" fontId="52" fillId="17" borderId="50" xfId="0" applyFont="1" applyFill="1" applyBorder="1" applyAlignment="1">
      <alignment horizontal="center"/>
    </xf>
    <xf numFmtId="6" fontId="52" fillId="17" borderId="50" xfId="0" applyNumberFormat="1" applyFont="1" applyFill="1" applyBorder="1" applyAlignment="1">
      <alignment horizontal="center"/>
    </xf>
    <xf numFmtId="0" fontId="53" fillId="0" borderId="27" xfId="0" applyFont="1" applyBorder="1" applyAlignment="1">
      <alignment horizontal="center"/>
    </xf>
    <xf numFmtId="0" fontId="52" fillId="0" borderId="27" xfId="0" applyFont="1" applyBorder="1" applyAlignment="1">
      <alignment horizontal="center"/>
    </xf>
    <xf numFmtId="0" fontId="52" fillId="0" borderId="22" xfId="0" applyFont="1" applyBorder="1"/>
    <xf numFmtId="0" fontId="53" fillId="0" borderId="10" xfId="0" applyFont="1" applyBorder="1" applyAlignment="1">
      <alignment horizontal="center"/>
    </xf>
    <xf numFmtId="0" fontId="52" fillId="0" borderId="10" xfId="0" applyFont="1" applyBorder="1" applyAlignment="1">
      <alignment horizontal="center"/>
    </xf>
    <xf numFmtId="0" fontId="52" fillId="17" borderId="19" xfId="0" applyFont="1" applyFill="1" applyBorder="1" applyAlignment="1">
      <alignment horizontal="center"/>
    </xf>
    <xf numFmtId="6" fontId="52" fillId="17" borderId="19" xfId="0" applyNumberFormat="1" applyFont="1" applyFill="1" applyBorder="1" applyAlignment="1">
      <alignment horizontal="center"/>
    </xf>
    <xf numFmtId="0" fontId="52" fillId="15" borderId="49" xfId="0" applyFont="1" applyFill="1" applyBorder="1" applyAlignment="1">
      <alignment horizontal="center"/>
    </xf>
    <xf numFmtId="0" fontId="52" fillId="15" borderId="50" xfId="0" applyFont="1" applyFill="1" applyBorder="1" applyAlignment="1">
      <alignment horizontal="center"/>
    </xf>
    <xf numFmtId="0" fontId="52" fillId="14" borderId="50" xfId="0" applyFont="1" applyFill="1" applyBorder="1" applyAlignment="1">
      <alignment horizontal="center"/>
    </xf>
    <xf numFmtId="0" fontId="52" fillId="14" borderId="51" xfId="0" applyFont="1" applyFill="1" applyBorder="1" applyAlignment="1">
      <alignment horizontal="center"/>
    </xf>
    <xf numFmtId="6" fontId="52" fillId="15" borderId="49" xfId="0" applyNumberFormat="1" applyFont="1" applyFill="1" applyBorder="1" applyAlignment="1">
      <alignment horizontal="center"/>
    </xf>
    <xf numFmtId="6" fontId="52" fillId="15" borderId="50" xfId="0" applyNumberFormat="1" applyFont="1" applyFill="1" applyBorder="1" applyAlignment="1">
      <alignment horizontal="center"/>
    </xf>
    <xf numFmtId="6" fontId="52" fillId="14" borderId="50" xfId="0" applyNumberFormat="1" applyFont="1" applyFill="1" applyBorder="1" applyAlignment="1">
      <alignment horizontal="center"/>
    </xf>
    <xf numFmtId="6" fontId="52" fillId="14" borderId="51" xfId="0" applyNumberFormat="1" applyFont="1" applyFill="1" applyBorder="1" applyAlignment="1">
      <alignment horizontal="center"/>
    </xf>
    <xf numFmtId="0" fontId="52" fillId="14" borderId="14" xfId="0" applyFont="1" applyFill="1" applyBorder="1" applyAlignment="1">
      <alignment horizontal="center"/>
    </xf>
    <xf numFmtId="6" fontId="52" fillId="14" borderId="14" xfId="0" applyNumberFormat="1" applyFont="1" applyFill="1" applyBorder="1" applyAlignment="1">
      <alignment horizontal="center"/>
    </xf>
    <xf numFmtId="0" fontId="52" fillId="15" borderId="51" xfId="0" applyFont="1" applyFill="1" applyBorder="1" applyAlignment="1">
      <alignment horizontal="center"/>
    </xf>
    <xf numFmtId="6" fontId="52" fillId="15" borderId="51" xfId="0" applyNumberFormat="1" applyFont="1" applyFill="1" applyBorder="1" applyAlignment="1">
      <alignment horizontal="center"/>
    </xf>
    <xf numFmtId="0" fontId="52" fillId="14" borderId="49" xfId="0" applyFont="1" applyFill="1" applyBorder="1" applyAlignment="1">
      <alignment horizontal="center"/>
    </xf>
    <xf numFmtId="6" fontId="52" fillId="14" borderId="49" xfId="0" applyNumberFormat="1" applyFont="1" applyFill="1" applyBorder="1" applyAlignment="1">
      <alignment horizontal="center"/>
    </xf>
    <xf numFmtId="0" fontId="48" fillId="0" borderId="26" xfId="0" applyFont="1" applyBorder="1" applyAlignment="1">
      <alignment horizontal="center" wrapText="1"/>
    </xf>
    <xf numFmtId="8" fontId="52" fillId="18" borderId="49" xfId="0" applyNumberFormat="1" applyFont="1" applyFill="1" applyBorder="1" applyAlignment="1">
      <alignment horizontal="center"/>
    </xf>
    <xf numFmtId="43" fontId="0" fillId="10" borderId="0" xfId="1" applyFont="1" applyFill="1" applyAlignment="1">
      <alignment horizontal="right"/>
    </xf>
    <xf numFmtId="43" fontId="0" fillId="10" borderId="0" xfId="1" applyFont="1" applyFill="1" applyAlignment="1">
      <alignment horizontal="center"/>
    </xf>
    <xf numFmtId="43" fontId="0" fillId="11" borderId="0" xfId="1" applyFont="1" applyFill="1"/>
    <xf numFmtId="43" fontId="10" fillId="10" borderId="0" xfId="1" applyFont="1" applyFill="1" applyAlignment="1">
      <alignment horizontal="left"/>
    </xf>
    <xf numFmtId="43" fontId="0" fillId="0" borderId="0" xfId="1" applyFont="1" applyAlignment="1">
      <alignment horizontal="right"/>
    </xf>
    <xf numFmtId="43" fontId="6" fillId="10" borderId="0" xfId="1" applyFont="1" applyFill="1" applyAlignment="1">
      <alignment horizontal="left"/>
    </xf>
    <xf numFmtId="43" fontId="3" fillId="10" borderId="0" xfId="1" applyFont="1" applyFill="1" applyAlignment="1">
      <alignment horizontal="right"/>
    </xf>
    <xf numFmtId="43" fontId="2" fillId="10" borderId="0" xfId="1" applyFont="1" applyFill="1" applyAlignment="1">
      <alignment horizontal="center"/>
    </xf>
    <xf numFmtId="43" fontId="41" fillId="10" borderId="0" xfId="1" applyFont="1" applyFill="1" applyAlignment="1">
      <alignment horizontal="right"/>
    </xf>
    <xf numFmtId="43" fontId="42" fillId="10" borderId="0" xfId="1" applyFont="1" applyFill="1" applyAlignment="1">
      <alignment horizontal="right"/>
    </xf>
    <xf numFmtId="43" fontId="6" fillId="10" borderId="0" xfId="1" applyFont="1" applyFill="1" applyAlignment="1">
      <alignment horizontal="right"/>
    </xf>
    <xf numFmtId="43" fontId="2" fillId="2" borderId="1" xfId="1" applyFont="1" applyFill="1" applyBorder="1" applyAlignment="1">
      <alignment horizontal="right"/>
    </xf>
    <xf numFmtId="43" fontId="0" fillId="11" borderId="0" xfId="1" applyFont="1" applyFill="1" applyAlignment="1">
      <alignment horizontal="center"/>
    </xf>
    <xf numFmtId="43" fontId="3" fillId="2" borderId="1" xfId="1" applyFont="1" applyFill="1" applyBorder="1" applyAlignment="1">
      <alignment horizontal="right"/>
    </xf>
    <xf numFmtId="43" fontId="3" fillId="0" borderId="1" xfId="1" applyFont="1" applyFill="1" applyBorder="1" applyAlignment="1">
      <alignment horizontal="right"/>
    </xf>
    <xf numFmtId="43" fontId="3" fillId="12" borderId="0" xfId="1" applyFont="1" applyFill="1" applyAlignment="1">
      <alignment horizontal="right"/>
    </xf>
    <xf numFmtId="43" fontId="47" fillId="12" borderId="43" xfId="1" applyFont="1" applyFill="1" applyBorder="1" applyAlignment="1">
      <alignment horizontal="left"/>
    </xf>
    <xf numFmtId="43" fontId="3" fillId="12" borderId="44" xfId="1" applyFont="1" applyFill="1" applyBorder="1" applyAlignment="1">
      <alignment horizontal="right"/>
    </xf>
    <xf numFmtId="43" fontId="3" fillId="7" borderId="0" xfId="1" applyFont="1" applyFill="1" applyAlignment="1">
      <alignment horizontal="right"/>
    </xf>
    <xf numFmtId="43" fontId="2" fillId="7" borderId="0" xfId="1" applyFont="1" applyFill="1" applyAlignment="1">
      <alignment horizontal="center"/>
    </xf>
    <xf numFmtId="43" fontId="2" fillId="2" borderId="1" xfId="1" applyFont="1" applyFill="1" applyBorder="1" applyAlignment="1">
      <alignment horizontal="center"/>
    </xf>
    <xf numFmtId="43" fontId="2" fillId="2" borderId="1" xfId="1" applyFont="1" applyFill="1" applyBorder="1" applyAlignment="1">
      <alignment horizontal="center" wrapText="1"/>
    </xf>
    <xf numFmtId="43" fontId="7" fillId="0" borderId="35" xfId="1" applyFont="1" applyFill="1" applyBorder="1" applyAlignment="1">
      <alignment horizontal="right" vertical="center" wrapText="1"/>
    </xf>
    <xf numFmtId="43" fontId="7" fillId="0" borderId="1" xfId="1" applyFont="1" applyFill="1" applyBorder="1" applyAlignment="1">
      <alignment horizontal="right" vertical="center" wrapText="1"/>
    </xf>
    <xf numFmtId="43" fontId="3" fillId="0" borderId="2" xfId="1" applyFont="1" applyBorder="1" applyAlignment="1">
      <alignment horizontal="right" vertical="top" wrapText="1"/>
    </xf>
    <xf numFmtId="43" fontId="4" fillId="0" borderId="1" xfId="1" applyFont="1" applyBorder="1" applyAlignment="1">
      <alignment horizontal="right" vertical="top" wrapText="1"/>
    </xf>
    <xf numFmtId="43" fontId="4" fillId="0" borderId="2" xfId="1" applyFont="1" applyBorder="1" applyAlignment="1">
      <alignment horizontal="right" vertical="top" wrapText="1"/>
    </xf>
    <xf numFmtId="43" fontId="2" fillId="2" borderId="2" xfId="1" applyFont="1" applyFill="1" applyBorder="1" applyAlignment="1">
      <alignment horizontal="right"/>
    </xf>
    <xf numFmtId="43" fontId="4" fillId="0" borderId="2" xfId="1" applyFont="1" applyFill="1" applyBorder="1" applyAlignment="1">
      <alignment horizontal="right" vertical="top" wrapText="1"/>
    </xf>
    <xf numFmtId="43" fontId="7" fillId="10" borderId="0" xfId="1" applyFont="1" applyFill="1" applyAlignment="1">
      <alignment horizontal="right"/>
    </xf>
    <xf numFmtId="43" fontId="0" fillId="10" borderId="33" xfId="1" applyFont="1" applyFill="1" applyBorder="1" applyAlignment="1">
      <alignment horizontal="right"/>
    </xf>
    <xf numFmtId="43" fontId="0" fillId="10" borderId="0" xfId="1" applyFont="1" applyFill="1" applyBorder="1" applyAlignment="1">
      <alignment horizontal="right"/>
    </xf>
    <xf numFmtId="43" fontId="0" fillId="10" borderId="0" xfId="1" applyFont="1" applyFill="1" applyBorder="1" applyAlignment="1">
      <alignment horizontal="center"/>
    </xf>
    <xf numFmtId="43" fontId="0" fillId="11" borderId="0" xfId="1" applyFont="1" applyFill="1" applyBorder="1"/>
    <xf numFmtId="43" fontId="0" fillId="11" borderId="0" xfId="1" applyFont="1" applyFill="1" applyAlignment="1">
      <alignment horizontal="right"/>
    </xf>
    <xf numFmtId="43" fontId="0" fillId="0" borderId="0" xfId="1" applyFont="1" applyAlignment="1">
      <alignment horizontal="center"/>
    </xf>
    <xf numFmtId="43" fontId="56" fillId="10" borderId="1" xfId="1" applyFont="1" applyFill="1" applyBorder="1" applyAlignment="1">
      <alignment wrapText="1"/>
    </xf>
    <xf numFmtId="43" fontId="57" fillId="10" borderId="1" xfId="1" applyFont="1" applyFill="1" applyBorder="1" applyAlignment="1"/>
    <xf numFmtId="43" fontId="57" fillId="10" borderId="3" xfId="1" applyFont="1" applyFill="1" applyBorder="1" applyAlignment="1">
      <alignment wrapText="1"/>
    </xf>
    <xf numFmtId="0" fontId="10" fillId="10" borderId="22" xfId="0" applyFont="1" applyFill="1" applyBorder="1" applyAlignment="1">
      <alignment horizontal="left"/>
    </xf>
    <xf numFmtId="43" fontId="3" fillId="10" borderId="32" xfId="1" applyFont="1" applyFill="1" applyBorder="1" applyAlignment="1">
      <alignment horizontal="right"/>
    </xf>
    <xf numFmtId="43" fontId="10" fillId="10" borderId="32" xfId="1" applyFont="1" applyFill="1" applyBorder="1" applyAlignment="1">
      <alignment horizontal="right"/>
    </xf>
    <xf numFmtId="43" fontId="2" fillId="10" borderId="23" xfId="1" applyFont="1" applyFill="1" applyBorder="1" applyAlignment="1">
      <alignment horizontal="center"/>
    </xf>
    <xf numFmtId="0" fontId="2" fillId="2" borderId="53" xfId="0" applyFont="1" applyFill="1" applyBorder="1" applyAlignment="1">
      <alignment horizontal="left"/>
    </xf>
    <xf numFmtId="43" fontId="2" fillId="2" borderId="46" xfId="1" applyFont="1" applyFill="1" applyBorder="1" applyAlignment="1">
      <alignment horizontal="center"/>
    </xf>
    <xf numFmtId="0" fontId="3" fillId="2" borderId="53" xfId="0" applyFont="1" applyFill="1" applyBorder="1" applyAlignment="1">
      <alignment horizontal="left"/>
    </xf>
    <xf numFmtId="0" fontId="3" fillId="7" borderId="53" xfId="0" applyFont="1" applyFill="1" applyBorder="1" applyAlignment="1">
      <alignment horizontal="left"/>
    </xf>
    <xf numFmtId="9" fontId="3" fillId="0" borderId="46" xfId="4" applyFont="1" applyBorder="1" applyAlignment="1">
      <alignment horizontal="center"/>
    </xf>
    <xf numFmtId="43" fontId="3" fillId="0" borderId="46" xfId="1" applyFont="1" applyFill="1" applyBorder="1" applyAlignment="1">
      <alignment horizontal="right"/>
    </xf>
    <xf numFmtId="0" fontId="2" fillId="2" borderId="54" xfId="0" applyFont="1" applyFill="1" applyBorder="1" applyAlignment="1">
      <alignment horizontal="left"/>
    </xf>
    <xf numFmtId="43" fontId="3" fillId="2" borderId="55" xfId="1" applyFont="1" applyFill="1" applyBorder="1" applyAlignment="1">
      <alignment horizontal="right"/>
    </xf>
    <xf numFmtId="43" fontId="3" fillId="2" borderId="56" xfId="1" applyFont="1" applyFill="1" applyBorder="1" applyAlignment="1">
      <alignment horizontal="center"/>
    </xf>
    <xf numFmtId="3" fontId="16" fillId="4" borderId="23" xfId="3" applyNumberFormat="1" applyFont="1" applyFill="1" applyBorder="1" applyAlignment="1">
      <alignment horizontal="center" wrapText="1"/>
    </xf>
    <xf numFmtId="3" fontId="16" fillId="4" borderId="37" xfId="3" applyNumberFormat="1" applyFont="1" applyFill="1" applyBorder="1" applyAlignment="1">
      <alignment horizontal="center" wrapText="1"/>
    </xf>
    <xf numFmtId="3" fontId="16" fillId="4" borderId="24" xfId="3" applyNumberFormat="1" applyFont="1" applyFill="1" applyBorder="1" applyAlignment="1">
      <alignment horizontal="center" wrapText="1"/>
    </xf>
    <xf numFmtId="3" fontId="16" fillId="4" borderId="3" xfId="3" applyNumberFormat="1" applyFont="1" applyFill="1" applyBorder="1" applyAlignment="1">
      <alignment horizontal="center" wrapText="1"/>
    </xf>
    <xf numFmtId="3" fontId="16" fillId="4" borderId="48" xfId="3" applyNumberFormat="1" applyFont="1" applyFill="1" applyBorder="1" applyAlignment="1">
      <alignment horizontal="center" wrapText="1"/>
    </xf>
    <xf numFmtId="3" fontId="16" fillId="4" borderId="39" xfId="3" applyNumberFormat="1" applyFont="1" applyFill="1" applyBorder="1" applyAlignment="1">
      <alignment horizontal="center" wrapText="1"/>
    </xf>
    <xf numFmtId="0" fontId="16" fillId="0" borderId="0" xfId="3" applyFont="1" applyAlignment="1">
      <alignment horizontal="center"/>
    </xf>
    <xf numFmtId="165" fontId="16" fillId="0" borderId="0" xfId="3" applyNumberFormat="1" applyFont="1" applyAlignment="1">
      <alignment horizontal="center"/>
    </xf>
    <xf numFmtId="0" fontId="25" fillId="0" borderId="0" xfId="3" applyFont="1"/>
    <xf numFmtId="0" fontId="4" fillId="0" borderId="0" xfId="3"/>
    <xf numFmtId="0" fontId="19" fillId="0" borderId="0" xfId="3" applyFont="1" applyAlignment="1">
      <alignment horizontal="center"/>
    </xf>
    <xf numFmtId="0" fontId="5" fillId="0" borderId="21" xfId="3" applyFont="1" applyBorder="1"/>
    <xf numFmtId="0" fontId="27" fillId="4" borderId="25" xfId="3" applyFont="1" applyFill="1" applyBorder="1" applyAlignment="1">
      <alignment horizontal="center" wrapText="1"/>
    </xf>
    <xf numFmtId="0" fontId="19" fillId="6" borderId="26" xfId="3" applyFont="1" applyFill="1" applyBorder="1" applyAlignment="1">
      <alignment horizontal="center" wrapText="1"/>
    </xf>
    <xf numFmtId="0" fontId="27" fillId="6" borderId="26" xfId="3" applyFont="1" applyFill="1" applyBorder="1" applyAlignment="1">
      <alignment horizontal="center" wrapText="1"/>
    </xf>
    <xf numFmtId="0" fontId="27" fillId="0" borderId="0" xfId="3" applyFont="1" applyAlignment="1">
      <alignment horizontal="center" wrapText="1"/>
    </xf>
    <xf numFmtId="0" fontId="4" fillId="0" borderId="0" xfId="3" applyAlignment="1">
      <alignment wrapText="1"/>
    </xf>
    <xf numFmtId="0" fontId="28" fillId="0" borderId="41" xfId="3" applyFont="1" applyBorder="1" applyAlignment="1">
      <alignment horizontal="center"/>
    </xf>
    <xf numFmtId="0" fontId="28" fillId="4" borderId="26" xfId="3" applyFont="1" applyFill="1" applyBorder="1" applyAlignment="1">
      <alignment horizontal="center" wrapText="1"/>
    </xf>
    <xf numFmtId="0" fontId="28" fillId="6" borderId="26" xfId="3" applyFont="1" applyFill="1" applyBorder="1" applyAlignment="1">
      <alignment horizontal="center" wrapText="1"/>
    </xf>
    <xf numFmtId="0" fontId="28" fillId="6" borderId="36" xfId="3" applyFont="1" applyFill="1" applyBorder="1" applyAlignment="1">
      <alignment horizontal="center" wrapText="1"/>
    </xf>
    <xf numFmtId="0" fontId="28" fillId="0" borderId="0" xfId="3" applyFont="1" applyAlignment="1">
      <alignment horizontal="center" wrapText="1"/>
    </xf>
    <xf numFmtId="0" fontId="29" fillId="0" borderId="0" xfId="3" applyFont="1"/>
    <xf numFmtId="0" fontId="31" fillId="0" borderId="0" xfId="3" applyFont="1" applyAlignment="1">
      <alignment horizontal="center" wrapText="1"/>
    </xf>
    <xf numFmtId="0" fontId="4" fillId="0" borderId="0" xfId="3" applyAlignment="1">
      <alignment vertical="top" wrapText="1"/>
    </xf>
    <xf numFmtId="3" fontId="16" fillId="4" borderId="25" xfId="3" applyNumberFormat="1" applyFont="1" applyFill="1" applyBorder="1" applyAlignment="1">
      <alignment horizontal="center"/>
    </xf>
    <xf numFmtId="3" fontId="16" fillId="0" borderId="37" xfId="3" applyNumberFormat="1" applyFont="1" applyBorder="1" applyAlignment="1">
      <alignment horizontal="center"/>
    </xf>
    <xf numFmtId="3" fontId="16" fillId="0" borderId="7" xfId="3" applyNumberFormat="1" applyFont="1" applyBorder="1" applyAlignment="1">
      <alignment horizontal="center"/>
    </xf>
    <xf numFmtId="3" fontId="16" fillId="9" borderId="7" xfId="3" applyNumberFormat="1" applyFont="1" applyFill="1" applyBorder="1" applyAlignment="1">
      <alignment horizontal="center"/>
    </xf>
    <xf numFmtId="3" fontId="16" fillId="0" borderId="0" xfId="3" applyNumberFormat="1" applyFont="1" applyAlignment="1">
      <alignment horizontal="center"/>
    </xf>
    <xf numFmtId="1" fontId="4" fillId="0" borderId="0" xfId="3" applyNumberFormat="1" applyAlignment="1">
      <alignment horizontal="left" vertical="top" wrapText="1" indent="1"/>
    </xf>
    <xf numFmtId="3" fontId="58" fillId="0" borderId="0" xfId="3" applyNumberFormat="1" applyFont="1" applyAlignment="1">
      <alignment horizontal="center"/>
    </xf>
    <xf numFmtId="3" fontId="16" fillId="4" borderId="7" xfId="3" applyNumberFormat="1" applyFont="1" applyFill="1" applyBorder="1" applyAlignment="1">
      <alignment horizontal="center"/>
    </xf>
    <xf numFmtId="3" fontId="16" fillId="4" borderId="14" xfId="3" applyNumberFormat="1" applyFont="1" applyFill="1" applyBorder="1" applyAlignment="1">
      <alignment horizontal="center"/>
    </xf>
    <xf numFmtId="3" fontId="16" fillId="0" borderId="57" xfId="3" applyNumberFormat="1" applyFont="1" applyBorder="1" applyAlignment="1">
      <alignment horizontal="center"/>
    </xf>
    <xf numFmtId="3" fontId="16" fillId="0" borderId="14" xfId="3" applyNumberFormat="1" applyFont="1" applyBorder="1" applyAlignment="1">
      <alignment horizontal="center"/>
    </xf>
    <xf numFmtId="3" fontId="16" fillId="9" borderId="14" xfId="3" applyNumberFormat="1" applyFont="1" applyFill="1" applyBorder="1" applyAlignment="1">
      <alignment horizontal="center"/>
    </xf>
    <xf numFmtId="3" fontId="16" fillId="4" borderId="19" xfId="3" applyNumberFormat="1" applyFont="1" applyFill="1" applyBorder="1" applyAlignment="1">
      <alignment horizontal="center"/>
    </xf>
    <xf numFmtId="3" fontId="16" fillId="0" borderId="23" xfId="3" applyNumberFormat="1" applyFont="1" applyBorder="1" applyAlignment="1">
      <alignment horizontal="center"/>
    </xf>
    <xf numFmtId="3" fontId="16" fillId="0" borderId="25" xfId="3" applyNumberFormat="1" applyFont="1" applyBorder="1" applyAlignment="1">
      <alignment horizontal="center"/>
    </xf>
    <xf numFmtId="3" fontId="16" fillId="9" borderId="25" xfId="3" applyNumberFormat="1" applyFont="1" applyFill="1" applyBorder="1" applyAlignment="1">
      <alignment horizontal="center"/>
    </xf>
    <xf numFmtId="3" fontId="16" fillId="4" borderId="6" xfId="3" applyNumberFormat="1" applyFont="1" applyFill="1" applyBorder="1" applyAlignment="1">
      <alignment horizontal="center"/>
    </xf>
    <xf numFmtId="3" fontId="16" fillId="0" borderId="24" xfId="3" applyNumberFormat="1" applyFont="1" applyBorder="1" applyAlignment="1">
      <alignment horizontal="center"/>
    </xf>
    <xf numFmtId="3" fontId="16" fillId="0" borderId="6" xfId="3" applyNumberFormat="1" applyFont="1" applyBorder="1" applyAlignment="1">
      <alignment horizontal="center"/>
    </xf>
    <xf numFmtId="3" fontId="16" fillId="9" borderId="6" xfId="3" applyNumberFormat="1" applyFont="1" applyFill="1" applyBorder="1" applyAlignment="1">
      <alignment horizontal="center"/>
    </xf>
    <xf numFmtId="0" fontId="32" fillId="0" borderId="0" xfId="3" applyFont="1"/>
    <xf numFmtId="0" fontId="33" fillId="0" borderId="0" xfId="3" applyFont="1"/>
    <xf numFmtId="0" fontId="4" fillId="0" borderId="0" xfId="3" applyAlignment="1">
      <alignment vertical="top"/>
    </xf>
    <xf numFmtId="0" fontId="5" fillId="8" borderId="0" xfId="3" applyFont="1" applyFill="1" applyAlignment="1">
      <alignment horizontal="left" vertical="top" wrapText="1"/>
    </xf>
    <xf numFmtId="0" fontId="5" fillId="0" borderId="0" xfId="3" applyFont="1" applyAlignment="1">
      <alignment horizontal="left" vertical="top" wrapText="1"/>
    </xf>
    <xf numFmtId="0" fontId="5" fillId="3" borderId="0" xfId="3" applyFont="1" applyFill="1" applyAlignment="1">
      <alignment horizontal="left" vertical="top" wrapText="1"/>
    </xf>
    <xf numFmtId="0" fontId="34" fillId="0" borderId="0" xfId="3" applyFont="1" applyAlignment="1">
      <alignment horizontal="left"/>
    </xf>
    <xf numFmtId="0" fontId="16" fillId="0" borderId="0" xfId="3" applyFont="1" applyAlignment="1">
      <alignment horizontal="left"/>
    </xf>
    <xf numFmtId="14" fontId="15" fillId="0" borderId="0" xfId="3" applyNumberFormat="1" applyFont="1" applyAlignment="1">
      <alignment horizontal="center" vertical="center" wrapText="1"/>
    </xf>
    <xf numFmtId="0" fontId="15" fillId="0" borderId="0" xfId="3" applyFont="1" applyAlignment="1">
      <alignment horizontal="center" vertical="center" wrapText="1"/>
    </xf>
    <xf numFmtId="3" fontId="16" fillId="0" borderId="0" xfId="3" applyNumberFormat="1" applyFont="1" applyAlignment="1">
      <alignment horizontal="center" wrapText="1"/>
    </xf>
    <xf numFmtId="0" fontId="27" fillId="6" borderId="40" xfId="3" applyFont="1" applyFill="1" applyBorder="1" applyAlignment="1">
      <alignment horizontal="center" wrapText="1"/>
    </xf>
    <xf numFmtId="0" fontId="28" fillId="6" borderId="34" xfId="3" applyFont="1" applyFill="1" applyBorder="1" applyAlignment="1">
      <alignment horizontal="center" wrapText="1"/>
    </xf>
    <xf numFmtId="3" fontId="16" fillId="9" borderId="10" xfId="3" applyNumberFormat="1" applyFont="1" applyFill="1" applyBorder="1" applyAlignment="1">
      <alignment horizontal="center"/>
    </xf>
    <xf numFmtId="3" fontId="16" fillId="9" borderId="17" xfId="3" applyNumberFormat="1" applyFont="1" applyFill="1" applyBorder="1" applyAlignment="1">
      <alignment horizontal="center"/>
    </xf>
    <xf numFmtId="3" fontId="16" fillId="9" borderId="22" xfId="3" applyNumberFormat="1" applyFont="1" applyFill="1" applyBorder="1" applyAlignment="1">
      <alignment horizontal="center"/>
    </xf>
    <xf numFmtId="3" fontId="16" fillId="9" borderId="21" xfId="3" applyNumberFormat="1" applyFont="1" applyFill="1" applyBorder="1" applyAlignment="1">
      <alignment horizontal="center"/>
    </xf>
    <xf numFmtId="0" fontId="19" fillId="0" borderId="0" xfId="3" applyFont="1" applyAlignment="1">
      <alignment horizontal="center" wrapText="1"/>
    </xf>
    <xf numFmtId="0" fontId="31" fillId="0" borderId="0" xfId="3" applyFont="1" applyAlignment="1">
      <alignment horizontal="center" vertical="center" wrapText="1"/>
    </xf>
    <xf numFmtId="0" fontId="61" fillId="16" borderId="0" xfId="0" applyFont="1" applyFill="1"/>
    <xf numFmtId="0" fontId="0" fillId="0" borderId="0" xfId="0" applyAlignment="1">
      <alignment vertical="center"/>
    </xf>
    <xf numFmtId="0" fontId="62" fillId="0" borderId="0" xfId="0" applyFont="1" applyAlignment="1">
      <alignment vertical="center"/>
    </xf>
    <xf numFmtId="0" fontId="62" fillId="0" borderId="0" xfId="0" applyFont="1"/>
    <xf numFmtId="0" fontId="63" fillId="0" borderId="0" xfId="0" applyFont="1" applyAlignment="1">
      <alignment vertical="center"/>
    </xf>
    <xf numFmtId="0" fontId="62" fillId="21" borderId="0" xfId="0" applyFont="1" applyFill="1" applyAlignment="1">
      <alignment vertical="center"/>
    </xf>
    <xf numFmtId="43" fontId="0" fillId="0" borderId="0" xfId="1" applyFont="1"/>
    <xf numFmtId="165" fontId="16" fillId="22" borderId="0" xfId="3" applyNumberFormat="1" applyFont="1" applyFill="1" applyAlignment="1">
      <alignment horizontal="center"/>
    </xf>
    <xf numFmtId="165" fontId="65" fillId="22" borderId="0" xfId="3" applyNumberFormat="1" applyFont="1" applyFill="1" applyAlignment="1">
      <alignment horizontal="left"/>
    </xf>
    <xf numFmtId="0" fontId="64" fillId="22" borderId="0" xfId="0" applyFont="1" applyFill="1"/>
    <xf numFmtId="6" fontId="52" fillId="18" borderId="7" xfId="0" applyNumberFormat="1" applyFont="1" applyFill="1" applyBorder="1" applyAlignment="1">
      <alignment horizontal="center"/>
    </xf>
    <xf numFmtId="8" fontId="0" fillId="0" borderId="0" xfId="0" applyNumberFormat="1"/>
    <xf numFmtId="165" fontId="22" fillId="0" borderId="0" xfId="3" applyNumberFormat="1" applyFont="1" applyAlignment="1">
      <alignment horizontal="center"/>
    </xf>
    <xf numFmtId="0" fontId="0" fillId="22" borderId="0" xfId="0" applyFill="1"/>
    <xf numFmtId="3" fontId="16" fillId="4" borderId="37" xfId="0" applyNumberFormat="1" applyFont="1" applyFill="1" applyBorder="1" applyAlignment="1">
      <alignment horizontal="center" wrapText="1"/>
    </xf>
    <xf numFmtId="3" fontId="16" fillId="4" borderId="57" xfId="0" applyNumberFormat="1" applyFont="1" applyFill="1" applyBorder="1" applyAlignment="1">
      <alignment horizontal="center" wrapText="1"/>
    </xf>
    <xf numFmtId="0" fontId="16" fillId="0" borderId="3" xfId="3" applyFont="1" applyBorder="1"/>
    <xf numFmtId="0" fontId="16" fillId="0" borderId="48" xfId="3" applyFont="1" applyBorder="1"/>
    <xf numFmtId="0" fontId="16" fillId="0" borderId="39" xfId="3" applyFont="1" applyBorder="1"/>
    <xf numFmtId="0" fontId="48" fillId="22" borderId="0" xfId="0" applyFont="1" applyFill="1"/>
    <xf numFmtId="0" fontId="53" fillId="0" borderId="0" xfId="0" applyFont="1" applyAlignment="1">
      <alignment horizontal="center"/>
    </xf>
    <xf numFmtId="6" fontId="52" fillId="18" borderId="0" xfId="0" applyNumberFormat="1" applyFont="1" applyFill="1" applyAlignment="1">
      <alignment horizontal="center"/>
    </xf>
    <xf numFmtId="0" fontId="53" fillId="0" borderId="0" xfId="0" applyFont="1" applyAlignment="1">
      <alignment horizontal="center" wrapText="1"/>
    </xf>
    <xf numFmtId="0" fontId="52" fillId="18" borderId="14" xfId="0" applyFont="1" applyFill="1" applyBorder="1" applyAlignment="1">
      <alignment horizontal="center"/>
    </xf>
    <xf numFmtId="0" fontId="53" fillId="0" borderId="1" xfId="0" applyFont="1" applyBorder="1"/>
    <xf numFmtId="0" fontId="54" fillId="0" borderId="0" xfId="0" applyFont="1"/>
    <xf numFmtId="164" fontId="67" fillId="0" borderId="1" xfId="0" applyNumberFormat="1" applyFont="1" applyBorder="1" applyAlignment="1">
      <alignment horizontal="center" vertical="center" wrapText="1"/>
    </xf>
    <xf numFmtId="6" fontId="46" fillId="0" borderId="35" xfId="1" applyNumberFormat="1" applyFont="1" applyFill="1" applyBorder="1" applyAlignment="1">
      <alignment horizontal="right" vertical="center" wrapText="1"/>
    </xf>
    <xf numFmtId="43" fontId="16" fillId="0" borderId="0" xfId="1" applyFont="1" applyAlignment="1">
      <alignment horizontal="center"/>
    </xf>
    <xf numFmtId="0" fontId="4" fillId="0" borderId="13" xfId="3" applyBorder="1" applyAlignment="1">
      <alignment vertical="top" wrapText="1"/>
    </xf>
    <xf numFmtId="0" fontId="4" fillId="0" borderId="18" xfId="3" applyBorder="1" applyAlignment="1">
      <alignment vertical="top" wrapText="1"/>
    </xf>
    <xf numFmtId="0" fontId="4" fillId="0" borderId="7" xfId="3" applyBorder="1" applyAlignment="1">
      <alignment vertical="top" wrapText="1"/>
    </xf>
    <xf numFmtId="0" fontId="16" fillId="0" borderId="13" xfId="3" applyFont="1" applyBorder="1"/>
    <xf numFmtId="0" fontId="4" fillId="0" borderId="7" xfId="0" applyFont="1" applyBorder="1" applyAlignment="1">
      <alignment horizontal="left" vertical="top"/>
    </xf>
    <xf numFmtId="0" fontId="20" fillId="0" borderId="7" xfId="0" applyFont="1" applyBorder="1" applyAlignment="1">
      <alignment vertical="top"/>
    </xf>
    <xf numFmtId="0" fontId="4" fillId="0" borderId="25" xfId="0" applyFont="1" applyBorder="1" applyAlignment="1">
      <alignment vertical="top" wrapText="1"/>
    </xf>
    <xf numFmtId="0" fontId="12" fillId="26" borderId="25"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0" borderId="19" xfId="3" applyFont="1" applyBorder="1" applyAlignment="1">
      <alignment horizontal="left" vertical="top" wrapText="1"/>
    </xf>
    <xf numFmtId="0" fontId="5" fillId="0" borderId="7" xfId="3" applyFont="1" applyBorder="1" applyAlignment="1">
      <alignment horizontal="left" vertical="top" wrapText="1"/>
    </xf>
    <xf numFmtId="0" fontId="4" fillId="0" borderId="7" xfId="3" applyBorder="1" applyAlignment="1">
      <alignment horizontal="left" vertical="top" wrapText="1"/>
    </xf>
    <xf numFmtId="0" fontId="4" fillId="0" borderId="7" xfId="3" applyBorder="1" applyAlignment="1">
      <alignment vertical="top"/>
    </xf>
    <xf numFmtId="0" fontId="4" fillId="0" borderId="14" xfId="3" applyBorder="1"/>
    <xf numFmtId="0" fontId="5" fillId="0" borderId="19" xfId="3" applyFont="1" applyBorder="1" applyAlignment="1">
      <alignment horizontal="left" vertical="top"/>
    </xf>
    <xf numFmtId="0" fontId="5" fillId="0" borderId="19" xfId="3" applyFont="1" applyBorder="1" applyAlignment="1">
      <alignment vertical="top" wrapText="1"/>
    </xf>
    <xf numFmtId="0" fontId="4" fillId="0" borderId="6" xfId="3" applyBorder="1" applyAlignment="1">
      <alignment vertical="top" wrapText="1"/>
    </xf>
    <xf numFmtId="0" fontId="5" fillId="0" borderId="8" xfId="3" applyFont="1" applyBorder="1" applyAlignment="1">
      <alignment vertical="top" wrapText="1"/>
    </xf>
    <xf numFmtId="0" fontId="4" fillId="0" borderId="9" xfId="3" applyBorder="1"/>
    <xf numFmtId="0" fontId="4" fillId="0" borderId="12" xfId="3" applyBorder="1" applyAlignment="1">
      <alignment horizontal="center" vertical="top" wrapText="1"/>
    </xf>
    <xf numFmtId="0" fontId="9" fillId="0" borderId="12" xfId="3" applyFont="1" applyBorder="1" applyAlignment="1">
      <alignment vertical="top" wrapText="1"/>
    </xf>
    <xf numFmtId="0" fontId="9" fillId="0" borderId="15" xfId="3" applyFont="1" applyBorder="1" applyAlignment="1">
      <alignment vertical="top" wrapText="1"/>
    </xf>
    <xf numFmtId="0" fontId="4" fillId="0" borderId="16" xfId="3" applyBorder="1"/>
    <xf numFmtId="0" fontId="4" fillId="0" borderId="12" xfId="3" applyBorder="1" applyAlignment="1">
      <alignment horizontal="centerContinuous" vertical="center" wrapText="1"/>
    </xf>
    <xf numFmtId="0" fontId="4" fillId="0" borderId="12" xfId="3" applyBorder="1" applyAlignment="1">
      <alignment horizontal="centerContinuous" vertical="center"/>
    </xf>
    <xf numFmtId="0" fontId="5" fillId="0" borderId="12" xfId="3" applyFont="1" applyBorder="1"/>
    <xf numFmtId="0" fontId="4" fillId="0" borderId="12" xfId="3" applyBorder="1"/>
    <xf numFmtId="0" fontId="4" fillId="0" borderId="15" xfId="3" applyBorder="1" applyAlignment="1">
      <alignment horizontal="centerContinuous" vertical="center" wrapText="1"/>
    </xf>
    <xf numFmtId="0" fontId="4" fillId="0" borderId="20" xfId="3" applyBorder="1"/>
    <xf numFmtId="0" fontId="4" fillId="0" borderId="15" xfId="3" applyBorder="1" applyAlignment="1">
      <alignment horizontal="centerContinuous" vertical="center"/>
    </xf>
    <xf numFmtId="0" fontId="4" fillId="0" borderId="15" xfId="3" applyBorder="1"/>
    <xf numFmtId="0" fontId="4" fillId="0" borderId="3" xfId="3" applyBorder="1"/>
    <xf numFmtId="0" fontId="4" fillId="0" borderId="48" xfId="3" applyBorder="1"/>
    <xf numFmtId="0" fontId="4" fillId="0" borderId="39" xfId="3" applyBorder="1"/>
    <xf numFmtId="0" fontId="4" fillId="0" borderId="30" xfId="3" applyBorder="1"/>
    <xf numFmtId="0" fontId="4" fillId="0" borderId="31" xfId="3" applyBorder="1"/>
    <xf numFmtId="14" fontId="70" fillId="0" borderId="22" xfId="3" applyNumberFormat="1" applyFont="1" applyBorder="1" applyAlignment="1">
      <alignment horizontal="center" vertical="center" wrapText="1"/>
    </xf>
    <xf numFmtId="14" fontId="70" fillId="0" borderId="32" xfId="3" applyNumberFormat="1" applyFont="1" applyBorder="1" applyAlignment="1">
      <alignment horizontal="center" vertical="center" wrapText="1"/>
    </xf>
    <xf numFmtId="9" fontId="70" fillId="0" borderId="32" xfId="3" applyNumberFormat="1" applyFont="1" applyBorder="1" applyAlignment="1">
      <alignment horizontal="center" vertical="center" wrapText="1"/>
    </xf>
    <xf numFmtId="14" fontId="70" fillId="0" borderId="23" xfId="3" applyNumberFormat="1" applyFont="1" applyBorder="1" applyAlignment="1">
      <alignment horizontal="center" vertical="center" wrapText="1"/>
    </xf>
    <xf numFmtId="14" fontId="70" fillId="0" borderId="0" xfId="3" applyNumberFormat="1" applyFont="1" applyAlignment="1">
      <alignment horizontal="center" vertical="center" wrapText="1"/>
    </xf>
    <xf numFmtId="0" fontId="70" fillId="0" borderId="26" xfId="3" applyFont="1" applyBorder="1" applyAlignment="1">
      <alignment horizontal="center" vertical="center" wrapText="1"/>
    </xf>
    <xf numFmtId="0" fontId="70" fillId="7" borderId="34" xfId="3" applyFont="1" applyFill="1" applyBorder="1" applyAlignment="1">
      <alignment horizontal="center" vertical="center" wrapText="1"/>
    </xf>
    <xf numFmtId="0" fontId="70" fillId="0" borderId="34" xfId="3" applyFont="1" applyBorder="1" applyAlignment="1">
      <alignment horizontal="center" vertical="center" wrapText="1"/>
    </xf>
    <xf numFmtId="0" fontId="70" fillId="7" borderId="36" xfId="3" applyFont="1" applyFill="1" applyBorder="1" applyAlignment="1">
      <alignment horizontal="center" vertical="center" wrapText="1"/>
    </xf>
    <xf numFmtId="0" fontId="70" fillId="0" borderId="0" xfId="3" applyFont="1" applyAlignment="1">
      <alignment horizontal="center" vertical="center" wrapText="1"/>
    </xf>
    <xf numFmtId="3" fontId="4" fillId="4" borderId="25" xfId="3" applyNumberFormat="1" applyFill="1" applyBorder="1" applyAlignment="1">
      <alignment horizontal="center" wrapText="1"/>
    </xf>
    <xf numFmtId="3" fontId="4" fillId="7" borderId="0" xfId="3" applyNumberFormat="1" applyFill="1" applyAlignment="1">
      <alignment horizontal="center" wrapText="1"/>
    </xf>
    <xf numFmtId="3" fontId="4" fillId="7" borderId="37" xfId="3" applyNumberFormat="1" applyFill="1" applyBorder="1" applyAlignment="1">
      <alignment horizontal="center" wrapText="1"/>
    </xf>
    <xf numFmtId="3" fontId="4" fillId="0" borderId="0" xfId="3" applyNumberFormat="1" applyAlignment="1">
      <alignment horizontal="center" wrapText="1"/>
    </xf>
    <xf numFmtId="3" fontId="4" fillId="4" borderId="7" xfId="3" applyNumberFormat="1" applyFill="1" applyBorder="1" applyAlignment="1">
      <alignment horizontal="center" wrapText="1"/>
    </xf>
    <xf numFmtId="3" fontId="4" fillId="4" borderId="6" xfId="3" applyNumberFormat="1" applyFill="1" applyBorder="1" applyAlignment="1">
      <alignment horizontal="center" wrapText="1"/>
    </xf>
    <xf numFmtId="3" fontId="4" fillId="7" borderId="33" xfId="3" applyNumberFormat="1" applyFill="1" applyBorder="1" applyAlignment="1">
      <alignment horizontal="center" wrapText="1"/>
    </xf>
    <xf numFmtId="3" fontId="4" fillId="7" borderId="14" xfId="3" applyNumberFormat="1" applyFill="1" applyBorder="1" applyAlignment="1">
      <alignment horizontal="center" wrapText="1"/>
    </xf>
    <xf numFmtId="3" fontId="4" fillId="7" borderId="32" xfId="3" applyNumberFormat="1" applyFill="1" applyBorder="1" applyAlignment="1">
      <alignment horizontal="center" wrapText="1"/>
    </xf>
    <xf numFmtId="3" fontId="4" fillId="7" borderId="6" xfId="3" applyNumberFormat="1" applyFill="1" applyBorder="1" applyAlignment="1">
      <alignment horizontal="center" wrapText="1"/>
    </xf>
    <xf numFmtId="3" fontId="71" fillId="7" borderId="14" xfId="3" applyNumberFormat="1" applyFont="1" applyFill="1" applyBorder="1" applyAlignment="1">
      <alignment horizontal="center" wrapText="1"/>
    </xf>
    <xf numFmtId="3" fontId="4" fillId="4" borderId="25" xfId="0" applyNumberFormat="1" applyFont="1" applyFill="1" applyBorder="1" applyAlignment="1">
      <alignment horizontal="center" wrapText="1"/>
    </xf>
    <xf numFmtId="3" fontId="4" fillId="4" borderId="7" xfId="0" applyNumberFormat="1" applyFont="1" applyFill="1" applyBorder="1" applyAlignment="1">
      <alignment horizontal="center" wrapText="1"/>
    </xf>
    <xf numFmtId="3" fontId="4" fillId="4" borderId="6" xfId="0" applyNumberFormat="1" applyFont="1" applyFill="1" applyBorder="1" applyAlignment="1">
      <alignment horizontal="center" wrapText="1"/>
    </xf>
    <xf numFmtId="3" fontId="4" fillId="7" borderId="24" xfId="3" applyNumberFormat="1" applyFill="1" applyBorder="1" applyAlignment="1">
      <alignment horizontal="center" wrapText="1"/>
    </xf>
    <xf numFmtId="165" fontId="25" fillId="0" borderId="0" xfId="3" applyNumberFormat="1" applyFont="1" applyAlignment="1">
      <alignment horizontal="center"/>
    </xf>
    <xf numFmtId="0" fontId="9" fillId="0" borderId="0" xfId="3" applyFont="1" applyAlignment="1">
      <alignment horizontal="center" wrapText="1"/>
    </xf>
    <xf numFmtId="0" fontId="29" fillId="4" borderId="25" xfId="3" applyFont="1" applyFill="1" applyBorder="1" applyAlignment="1">
      <alignment horizontal="center" wrapText="1"/>
    </xf>
    <xf numFmtId="0" fontId="9" fillId="6" borderId="26" xfId="3" applyFont="1" applyFill="1" applyBorder="1" applyAlignment="1">
      <alignment horizontal="center" wrapText="1"/>
    </xf>
    <xf numFmtId="0" fontId="29" fillId="6" borderId="26" xfId="3" applyFont="1" applyFill="1" applyBorder="1" applyAlignment="1">
      <alignment horizontal="center" wrapText="1"/>
    </xf>
    <xf numFmtId="0" fontId="29" fillId="0" borderId="0" xfId="3" applyFont="1" applyAlignment="1">
      <alignment horizontal="center" wrapText="1"/>
    </xf>
    <xf numFmtId="0" fontId="32" fillId="0" borderId="0" xfId="3" applyFont="1" applyAlignment="1">
      <alignment horizontal="center" vertical="center" wrapText="1"/>
    </xf>
    <xf numFmtId="3" fontId="4" fillId="4" borderId="7" xfId="3" applyNumberFormat="1" applyFill="1" applyBorder="1" applyAlignment="1">
      <alignment horizontal="center"/>
    </xf>
    <xf numFmtId="3" fontId="4" fillId="0" borderId="7" xfId="3" applyNumberFormat="1" applyBorder="1" applyAlignment="1">
      <alignment horizontal="center"/>
    </xf>
    <xf numFmtId="3" fontId="4" fillId="9" borderId="7" xfId="3" applyNumberFormat="1" applyFill="1" applyBorder="1" applyAlignment="1">
      <alignment horizontal="center"/>
    </xf>
    <xf numFmtId="0" fontId="4" fillId="0" borderId="13" xfId="3" applyBorder="1"/>
    <xf numFmtId="0" fontId="4" fillId="25" borderId="7" xfId="3" applyFill="1" applyBorder="1" applyAlignment="1">
      <alignment vertical="top" wrapText="1"/>
    </xf>
    <xf numFmtId="0" fontId="4" fillId="9" borderId="7" xfId="3" applyFill="1" applyBorder="1" applyAlignment="1">
      <alignment vertical="top" wrapText="1"/>
    </xf>
    <xf numFmtId="0" fontId="4" fillId="25" borderId="14" xfId="3" applyFill="1" applyBorder="1" applyAlignment="1">
      <alignment vertical="top" wrapText="1"/>
    </xf>
    <xf numFmtId="0" fontId="4" fillId="0" borderId="14" xfId="3" applyBorder="1" applyAlignment="1">
      <alignment vertical="top" wrapText="1"/>
    </xf>
    <xf numFmtId="0" fontId="4" fillId="9" borderId="14" xfId="3" applyFill="1" applyBorder="1" applyAlignment="1">
      <alignment vertical="top" wrapText="1"/>
    </xf>
    <xf numFmtId="3" fontId="4" fillId="4" borderId="6" xfId="3" applyNumberFormat="1" applyFill="1" applyBorder="1" applyAlignment="1">
      <alignment horizontal="center"/>
    </xf>
    <xf numFmtId="3" fontId="4" fillId="0" borderId="14" xfId="3" applyNumberFormat="1" applyBorder="1" applyAlignment="1">
      <alignment horizontal="center"/>
    </xf>
    <xf numFmtId="3" fontId="4" fillId="9" borderId="14" xfId="3" applyNumberFormat="1" applyFill="1" applyBorder="1" applyAlignment="1">
      <alignment horizontal="center"/>
    </xf>
    <xf numFmtId="3" fontId="4" fillId="0" borderId="25" xfId="3" applyNumberFormat="1" applyBorder="1" applyAlignment="1">
      <alignment horizontal="center"/>
    </xf>
    <xf numFmtId="3" fontId="4" fillId="9" borderId="25" xfId="3" applyNumberFormat="1" applyFill="1" applyBorder="1" applyAlignment="1">
      <alignment horizontal="center"/>
    </xf>
    <xf numFmtId="3" fontId="4" fillId="4" borderId="25" xfId="3" applyNumberFormat="1" applyFill="1" applyBorder="1" applyAlignment="1">
      <alignment horizontal="center"/>
    </xf>
    <xf numFmtId="3" fontId="4" fillId="0" borderId="6" xfId="3" applyNumberFormat="1" applyBorder="1" applyAlignment="1">
      <alignment horizontal="center"/>
    </xf>
    <xf numFmtId="3" fontId="4" fillId="9" borderId="6" xfId="3" applyNumberFormat="1" applyFill="1" applyBorder="1" applyAlignment="1">
      <alignment horizontal="center"/>
    </xf>
    <xf numFmtId="0" fontId="5" fillId="0" borderId="0" xfId="3" applyFont="1"/>
    <xf numFmtId="0" fontId="4" fillId="0" borderId="22" xfId="3" applyBorder="1"/>
    <xf numFmtId="0" fontId="4" fillId="0" borderId="23" xfId="3" applyBorder="1"/>
    <xf numFmtId="0" fontId="24" fillId="0" borderId="24" xfId="3" applyFont="1" applyBorder="1" applyAlignment="1">
      <alignment horizontal="center"/>
    </xf>
    <xf numFmtId="0" fontId="4" fillId="0" borderId="42" xfId="3" applyBorder="1"/>
    <xf numFmtId="0" fontId="9" fillId="0" borderId="1" xfId="3" applyFont="1" applyBorder="1" applyAlignment="1">
      <alignment vertical="center"/>
    </xf>
    <xf numFmtId="0" fontId="4" fillId="0" borderId="29" xfId="3" applyBorder="1"/>
    <xf numFmtId="0" fontId="9" fillId="0" borderId="27" xfId="3" applyFont="1" applyBorder="1" applyAlignment="1">
      <alignment vertical="top" wrapText="1"/>
    </xf>
    <xf numFmtId="0" fontId="4" fillId="0" borderId="28" xfId="3" applyBorder="1"/>
    <xf numFmtId="0" fontId="5" fillId="0" borderId="12" xfId="3" applyFont="1" applyBorder="1" applyAlignment="1">
      <alignment vertical="top" wrapText="1"/>
    </xf>
    <xf numFmtId="0" fontId="4" fillId="0" borderId="12" xfId="3" applyBorder="1" applyAlignment="1">
      <alignment horizontal="center" vertical="center" wrapText="1"/>
    </xf>
    <xf numFmtId="0" fontId="4" fillId="0" borderId="12" xfId="3" applyBorder="1" applyAlignment="1">
      <alignment horizontal="center" vertical="center"/>
    </xf>
    <xf numFmtId="0" fontId="4" fillId="0" borderId="0" xfId="3" applyAlignment="1">
      <alignment horizontal="center"/>
    </xf>
    <xf numFmtId="165" fontId="4" fillId="0" borderId="0" xfId="3" applyNumberFormat="1" applyAlignment="1">
      <alignment horizontal="center"/>
    </xf>
    <xf numFmtId="3" fontId="4" fillId="0" borderId="0" xfId="3" applyNumberFormat="1" applyAlignment="1">
      <alignment horizontal="center"/>
    </xf>
    <xf numFmtId="3" fontId="4" fillId="25" borderId="7" xfId="3" applyNumberFormat="1" applyFill="1" applyBorder="1" applyAlignment="1">
      <alignment horizontal="center"/>
    </xf>
    <xf numFmtId="3" fontId="4" fillId="4" borderId="19" xfId="3" applyNumberFormat="1" applyFill="1" applyBorder="1" applyAlignment="1">
      <alignment horizontal="center"/>
    </xf>
    <xf numFmtId="3" fontId="4" fillId="4" borderId="14" xfId="3" applyNumberFormat="1" applyFill="1" applyBorder="1" applyAlignment="1">
      <alignment horizontal="center"/>
    </xf>
    <xf numFmtId="0" fontId="5" fillId="4" borderId="25" xfId="3" applyFont="1" applyFill="1" applyBorder="1" applyAlignment="1">
      <alignment horizontal="center" wrapText="1"/>
    </xf>
    <xf numFmtId="0" fontId="5" fillId="6" borderId="26" xfId="3" applyFont="1" applyFill="1" applyBorder="1" applyAlignment="1">
      <alignment horizontal="center" wrapText="1"/>
    </xf>
    <xf numFmtId="0" fontId="5" fillId="0" borderId="0" xfId="3" applyFont="1" applyAlignment="1">
      <alignment horizontal="center" wrapText="1"/>
    </xf>
    <xf numFmtId="0" fontId="73" fillId="22" borderId="0" xfId="0" applyFont="1" applyFill="1"/>
    <xf numFmtId="165" fontId="4" fillId="22" borderId="0" xfId="3" applyNumberFormat="1" applyFill="1" applyAlignment="1">
      <alignment horizontal="center"/>
    </xf>
    <xf numFmtId="165" fontId="37" fillId="22" borderId="0" xfId="3" applyNumberFormat="1" applyFont="1" applyFill="1" applyAlignment="1">
      <alignment horizontal="left"/>
    </xf>
    <xf numFmtId="0" fontId="9" fillId="22" borderId="0" xfId="3" applyFont="1" applyFill="1" applyAlignment="1">
      <alignment horizontal="left"/>
    </xf>
    <xf numFmtId="165" fontId="25" fillId="22" borderId="0" xfId="3" applyNumberFormat="1" applyFont="1" applyFill="1" applyAlignment="1">
      <alignment horizontal="center"/>
    </xf>
    <xf numFmtId="0" fontId="9" fillId="0" borderId="0" xfId="3" applyFont="1" applyAlignment="1">
      <alignment horizontal="center"/>
    </xf>
    <xf numFmtId="0" fontId="29" fillId="6" borderId="40" xfId="3" applyFont="1" applyFill="1" applyBorder="1" applyAlignment="1">
      <alignment horizontal="center" wrapText="1"/>
    </xf>
    <xf numFmtId="0" fontId="32" fillId="0" borderId="0" xfId="3" applyFont="1" applyAlignment="1">
      <alignment horizontal="center" wrapText="1"/>
    </xf>
    <xf numFmtId="3" fontId="4" fillId="0" borderId="37" xfId="3" applyNumberFormat="1" applyBorder="1" applyAlignment="1">
      <alignment horizontal="center"/>
    </xf>
    <xf numFmtId="3" fontId="4" fillId="9" borderId="10" xfId="3" applyNumberFormat="1" applyFill="1" applyBorder="1" applyAlignment="1">
      <alignment horizontal="center"/>
    </xf>
    <xf numFmtId="0" fontId="4" fillId="0" borderId="9" xfId="3" applyBorder="1" applyAlignment="1">
      <alignment vertical="top" wrapText="1"/>
    </xf>
    <xf numFmtId="3" fontId="4" fillId="0" borderId="57" xfId="3" applyNumberFormat="1" applyBorder="1" applyAlignment="1">
      <alignment horizontal="center"/>
    </xf>
    <xf numFmtId="3" fontId="4" fillId="9" borderId="17" xfId="3" applyNumberFormat="1" applyFill="1" applyBorder="1" applyAlignment="1">
      <alignment horizontal="center"/>
    </xf>
    <xf numFmtId="0" fontId="4" fillId="0" borderId="16" xfId="3" applyBorder="1" applyAlignment="1">
      <alignment vertical="top" wrapText="1"/>
    </xf>
    <xf numFmtId="3" fontId="4" fillId="0" borderId="23" xfId="3" applyNumberFormat="1" applyBorder="1" applyAlignment="1">
      <alignment horizontal="center"/>
    </xf>
    <xf numFmtId="3" fontId="4" fillId="9" borderId="22" xfId="3" applyNumberFormat="1" applyFill="1" applyBorder="1" applyAlignment="1">
      <alignment horizontal="center"/>
    </xf>
    <xf numFmtId="3" fontId="4" fillId="0" borderId="24" xfId="3" applyNumberFormat="1" applyBorder="1" applyAlignment="1">
      <alignment horizontal="center"/>
    </xf>
    <xf numFmtId="3" fontId="4" fillId="9" borderId="21" xfId="3" applyNumberFormat="1" applyFill="1" applyBorder="1" applyAlignment="1">
      <alignment horizontal="center"/>
    </xf>
    <xf numFmtId="0" fontId="70" fillId="7" borderId="26" xfId="3" applyFont="1" applyFill="1" applyBorder="1" applyAlignment="1">
      <alignment horizontal="center" vertical="center" wrapText="1"/>
    </xf>
    <xf numFmtId="6" fontId="0" fillId="0" borderId="0" xfId="0" applyNumberFormat="1"/>
    <xf numFmtId="0" fontId="53" fillId="0" borderId="20" xfId="0" applyFont="1" applyBorder="1" applyAlignment="1">
      <alignment horizontal="center" wrapText="1"/>
    </xf>
    <xf numFmtId="6" fontId="52" fillId="18" borderId="41" xfId="0" applyNumberFormat="1" applyFont="1" applyFill="1" applyBorder="1" applyAlignment="1">
      <alignment horizontal="center"/>
    </xf>
    <xf numFmtId="0" fontId="61" fillId="16" borderId="10" xfId="0" applyFont="1" applyFill="1" applyBorder="1"/>
    <xf numFmtId="0" fontId="53" fillId="0" borderId="8" xfId="0" applyFont="1" applyBorder="1" applyAlignment="1">
      <alignment horizontal="center" wrapText="1"/>
    </xf>
    <xf numFmtId="0" fontId="53" fillId="0" borderId="52" xfId="0" applyFont="1" applyBorder="1" applyAlignment="1">
      <alignment horizontal="center" wrapText="1"/>
    </xf>
    <xf numFmtId="6" fontId="52" fillId="18" borderId="67" xfId="0" applyNumberFormat="1" applyFont="1" applyFill="1" applyBorder="1" applyAlignment="1">
      <alignment horizontal="center"/>
    </xf>
    <xf numFmtId="6" fontId="52" fillId="18" borderId="68" xfId="0" applyNumberFormat="1" applyFont="1" applyFill="1" applyBorder="1" applyAlignment="1">
      <alignment horizontal="center"/>
    </xf>
    <xf numFmtId="6" fontId="52" fillId="17" borderId="67" xfId="0" applyNumberFormat="1" applyFont="1" applyFill="1" applyBorder="1" applyAlignment="1">
      <alignment horizontal="center"/>
    </xf>
    <xf numFmtId="6" fontId="52" fillId="15" borderId="67" xfId="0" applyNumberFormat="1" applyFont="1" applyFill="1" applyBorder="1" applyAlignment="1">
      <alignment horizontal="center"/>
    </xf>
    <xf numFmtId="6" fontId="52" fillId="14" borderId="67" xfId="0" applyNumberFormat="1" applyFont="1" applyFill="1" applyBorder="1" applyAlignment="1">
      <alignment horizontal="center"/>
    </xf>
    <xf numFmtId="0" fontId="54" fillId="16" borderId="37" xfId="0" applyFont="1" applyFill="1" applyBorder="1"/>
    <xf numFmtId="0" fontId="53" fillId="0" borderId="11" xfId="0" applyFont="1" applyBorder="1" applyAlignment="1">
      <alignment horizontal="center" wrapText="1"/>
    </xf>
    <xf numFmtId="0" fontId="4" fillId="0" borderId="21" xfId="3" applyBorder="1"/>
    <xf numFmtId="0" fontId="4" fillId="0" borderId="6" xfId="3" applyBorder="1"/>
    <xf numFmtId="0" fontId="4" fillId="0" borderId="69" xfId="3" applyBorder="1"/>
    <xf numFmtId="43" fontId="4" fillId="0" borderId="0" xfId="3" applyNumberFormat="1" applyAlignment="1">
      <alignment horizontal="center"/>
    </xf>
    <xf numFmtId="0" fontId="29" fillId="0" borderId="0" xfId="0" applyFont="1" applyAlignment="1">
      <alignment horizontal="left" wrapText="1"/>
    </xf>
    <xf numFmtId="0" fontId="9" fillId="0" borderId="0" xfId="3" applyFont="1" applyAlignment="1">
      <alignment horizontal="left" wrapText="1"/>
    </xf>
    <xf numFmtId="3" fontId="71" fillId="0" borderId="0" xfId="3" applyNumberFormat="1" applyFont="1" applyAlignment="1">
      <alignment horizontal="center" wrapText="1"/>
    </xf>
    <xf numFmtId="0" fontId="74" fillId="10" borderId="0" xfId="6" applyFont="1" applyFill="1" applyAlignment="1">
      <alignment horizontal="left" vertical="top"/>
    </xf>
    <xf numFmtId="0" fontId="75" fillId="10" borderId="0" xfId="6" applyFont="1" applyFill="1" applyAlignment="1">
      <alignment horizontal="left" vertical="top"/>
    </xf>
    <xf numFmtId="0" fontId="75" fillId="10" borderId="0" xfId="6" applyFont="1" applyFill="1" applyAlignment="1">
      <alignment horizontal="center" vertical="top"/>
    </xf>
    <xf numFmtId="3" fontId="75" fillId="10" borderId="0" xfId="6" applyNumberFormat="1" applyFont="1" applyFill="1" applyAlignment="1">
      <alignment horizontal="left" vertical="top"/>
    </xf>
    <xf numFmtId="0" fontId="74" fillId="10" borderId="64" xfId="6" applyFont="1" applyFill="1" applyBorder="1" applyAlignment="1">
      <alignment horizontal="left" vertical="top"/>
    </xf>
    <xf numFmtId="0" fontId="75" fillId="10" borderId="64" xfId="6" applyFont="1" applyFill="1" applyBorder="1" applyAlignment="1">
      <alignment horizontal="center" vertical="top"/>
    </xf>
    <xf numFmtId="0" fontId="75" fillId="10" borderId="64" xfId="6" applyFont="1" applyFill="1" applyBorder="1" applyAlignment="1">
      <alignment horizontal="left" vertical="top"/>
    </xf>
    <xf numFmtId="0" fontId="74" fillId="10" borderId="64" xfId="6" applyFont="1" applyFill="1" applyBorder="1" applyAlignment="1">
      <alignment horizontal="center" vertical="top"/>
    </xf>
    <xf numFmtId="0" fontId="75" fillId="10" borderId="63" xfId="6" applyFont="1" applyFill="1" applyBorder="1" applyAlignment="1">
      <alignment horizontal="center" vertical="top"/>
    </xf>
    <xf numFmtId="0" fontId="74" fillId="10" borderId="0" xfId="6" applyFont="1" applyFill="1" applyAlignment="1">
      <alignment horizontal="center" vertical="top"/>
    </xf>
    <xf numFmtId="0" fontId="75" fillId="10" borderId="61" xfId="6" applyFont="1" applyFill="1" applyBorder="1" applyAlignment="1">
      <alignment horizontal="center" vertical="top"/>
    </xf>
    <xf numFmtId="0" fontId="75" fillId="10" borderId="62" xfId="6" applyFont="1" applyFill="1" applyBorder="1" applyAlignment="1">
      <alignment horizontal="left" vertical="top"/>
    </xf>
    <xf numFmtId="3" fontId="74" fillId="10" borderId="0" xfId="6" applyNumberFormat="1" applyFont="1" applyFill="1" applyAlignment="1">
      <alignment horizontal="center" vertical="top"/>
    </xf>
    <xf numFmtId="0" fontId="74" fillId="10" borderId="0" xfId="6" applyFont="1" applyFill="1" applyAlignment="1">
      <alignment horizontal="center" vertical="top" wrapText="1"/>
    </xf>
    <xf numFmtId="0" fontId="74" fillId="10" borderId="61" xfId="6" applyFont="1" applyFill="1" applyBorder="1" applyAlignment="1">
      <alignment horizontal="center" vertical="top"/>
    </xf>
    <xf numFmtId="0" fontId="75" fillId="10" borderId="60" xfId="6" applyFont="1" applyFill="1" applyBorder="1" applyAlignment="1">
      <alignment horizontal="left" vertical="top"/>
    </xf>
    <xf numFmtId="0" fontId="75" fillId="10" borderId="59" xfId="6" applyFont="1" applyFill="1" applyBorder="1" applyAlignment="1">
      <alignment horizontal="center" vertical="top"/>
    </xf>
    <xf numFmtId="0" fontId="75" fillId="10" borderId="59" xfId="6" applyFont="1" applyFill="1" applyBorder="1" applyAlignment="1">
      <alignment horizontal="left" vertical="top"/>
    </xf>
    <xf numFmtId="3" fontId="75" fillId="10" borderId="59" xfId="6" applyNumberFormat="1" applyFont="1" applyFill="1" applyBorder="1" applyAlignment="1">
      <alignment horizontal="left" vertical="top"/>
    </xf>
    <xf numFmtId="0" fontId="75" fillId="10" borderId="58" xfId="6" applyFont="1" applyFill="1" applyBorder="1" applyAlignment="1">
      <alignment horizontal="center" vertical="top"/>
    </xf>
    <xf numFmtId="0" fontId="74" fillId="10" borderId="65" xfId="6" applyFont="1" applyFill="1" applyBorder="1" applyAlignment="1">
      <alignment horizontal="left" vertical="top"/>
    </xf>
    <xf numFmtId="0" fontId="75" fillId="10" borderId="63" xfId="6" applyFont="1" applyFill="1" applyBorder="1" applyAlignment="1">
      <alignment horizontal="left" vertical="top"/>
    </xf>
    <xf numFmtId="3" fontId="74" fillId="24" borderId="65" xfId="6" applyNumberFormat="1" applyFont="1" applyFill="1" applyBorder="1" applyAlignment="1">
      <alignment horizontal="center" vertical="top"/>
    </xf>
    <xf numFmtId="3" fontId="74" fillId="24" borderId="63" xfId="6" applyNumberFormat="1" applyFont="1" applyFill="1" applyBorder="1" applyAlignment="1">
      <alignment horizontal="center" vertical="top"/>
    </xf>
    <xf numFmtId="0" fontId="75" fillId="10" borderId="66" xfId="6" applyFont="1" applyFill="1" applyBorder="1" applyAlignment="1">
      <alignment horizontal="left" vertical="top"/>
    </xf>
    <xf numFmtId="0" fontId="74" fillId="10" borderId="65" xfId="6" applyFont="1" applyFill="1" applyBorder="1" applyAlignment="1">
      <alignment horizontal="centerContinuous" vertical="top"/>
    </xf>
    <xf numFmtId="0" fontId="74" fillId="10" borderId="64" xfId="6" applyFont="1" applyFill="1" applyBorder="1" applyAlignment="1">
      <alignment horizontal="centerContinuous" vertical="top"/>
    </xf>
    <xf numFmtId="0" fontId="74" fillId="10" borderId="63" xfId="6" applyFont="1" applyFill="1" applyBorder="1" applyAlignment="1">
      <alignment horizontal="centerContinuous" vertical="top"/>
    </xf>
    <xf numFmtId="0" fontId="75" fillId="10" borderId="0" xfId="6" applyFont="1" applyFill="1" applyAlignment="1">
      <alignment horizontal="right" vertical="top"/>
    </xf>
    <xf numFmtId="0" fontId="75" fillId="10" borderId="61" xfId="6" applyFont="1" applyFill="1" applyBorder="1" applyAlignment="1">
      <alignment horizontal="left" vertical="top"/>
    </xf>
    <xf numFmtId="3" fontId="74" fillId="24" borderId="62" xfId="6" applyNumberFormat="1" applyFont="1" applyFill="1" applyBorder="1" applyAlignment="1">
      <alignment horizontal="centerContinuous" vertical="top"/>
    </xf>
    <xf numFmtId="3" fontId="74" fillId="24" borderId="61" xfId="6" applyNumberFormat="1" applyFont="1" applyFill="1" applyBorder="1" applyAlignment="1">
      <alignment horizontal="centerContinuous" vertical="top"/>
    </xf>
    <xf numFmtId="0" fontId="74" fillId="10" borderId="62" xfId="6" applyFont="1" applyFill="1" applyBorder="1" applyAlignment="1">
      <alignment horizontal="center" vertical="top"/>
    </xf>
    <xf numFmtId="3" fontId="75" fillId="24" borderId="62" xfId="6" applyNumberFormat="1" applyFont="1" applyFill="1" applyBorder="1" applyAlignment="1">
      <alignment horizontal="center" vertical="top"/>
    </xf>
    <xf numFmtId="3" fontId="75" fillId="24" borderId="61" xfId="6" applyNumberFormat="1" applyFont="1" applyFill="1" applyBorder="1" applyAlignment="1">
      <alignment horizontal="center" vertical="top"/>
    </xf>
    <xf numFmtId="3" fontId="75" fillId="23" borderId="62" xfId="6" applyNumberFormat="1" applyFont="1" applyFill="1" applyBorder="1" applyAlignment="1">
      <alignment horizontal="center" vertical="top"/>
    </xf>
    <xf numFmtId="3" fontId="75" fillId="23" borderId="61" xfId="6" applyNumberFormat="1" applyFont="1" applyFill="1" applyBorder="1" applyAlignment="1">
      <alignment horizontal="center" vertical="top"/>
    </xf>
    <xf numFmtId="3" fontId="75" fillId="24" borderId="62" xfId="6" applyNumberFormat="1" applyFont="1" applyFill="1" applyBorder="1" applyAlignment="1">
      <alignment horizontal="left" vertical="top"/>
    </xf>
    <xf numFmtId="3" fontId="75" fillId="24" borderId="61" xfId="6" applyNumberFormat="1" applyFont="1" applyFill="1" applyBorder="1" applyAlignment="1">
      <alignment horizontal="left" vertical="top"/>
    </xf>
    <xf numFmtId="0" fontId="74" fillId="10" borderId="59" xfId="6" applyFont="1" applyFill="1" applyBorder="1" applyAlignment="1">
      <alignment horizontal="right" vertical="top"/>
    </xf>
    <xf numFmtId="0" fontId="75" fillId="10" borderId="58" xfId="6" applyFont="1" applyFill="1" applyBorder="1" applyAlignment="1">
      <alignment horizontal="left" vertical="top"/>
    </xf>
    <xf numFmtId="3" fontId="74" fillId="24" borderId="60" xfId="6" applyNumberFormat="1" applyFont="1" applyFill="1" applyBorder="1" applyAlignment="1">
      <alignment horizontal="center" vertical="top"/>
    </xf>
    <xf numFmtId="3" fontId="74" fillId="24" borderId="58" xfId="6" applyNumberFormat="1" applyFont="1" applyFill="1" applyBorder="1" applyAlignment="1">
      <alignment horizontal="center" vertical="top"/>
    </xf>
    <xf numFmtId="3" fontId="75" fillId="23" borderId="60" xfId="6" applyNumberFormat="1" applyFont="1" applyFill="1" applyBorder="1" applyAlignment="1">
      <alignment horizontal="center" vertical="top"/>
    </xf>
    <xf numFmtId="3" fontId="75" fillId="23" borderId="58" xfId="6" applyNumberFormat="1" applyFont="1" applyFill="1" applyBorder="1" applyAlignment="1">
      <alignment horizontal="center" vertical="top"/>
    </xf>
    <xf numFmtId="0" fontId="75" fillId="10" borderId="65" xfId="6" applyFont="1" applyFill="1" applyBorder="1" applyAlignment="1">
      <alignment horizontal="left" vertical="top"/>
    </xf>
    <xf numFmtId="3" fontId="75" fillId="10" borderId="64" xfId="6" applyNumberFormat="1" applyFont="1" applyFill="1" applyBorder="1" applyAlignment="1">
      <alignment horizontal="left" vertical="top"/>
    </xf>
    <xf numFmtId="0" fontId="75" fillId="0" borderId="0" xfId="6" applyFont="1" applyAlignment="1">
      <alignment horizontal="left" vertical="top"/>
    </xf>
    <xf numFmtId="0" fontId="75" fillId="0" borderId="0" xfId="6" applyFont="1" applyAlignment="1">
      <alignment horizontal="center" vertical="top"/>
    </xf>
    <xf numFmtId="3" fontId="75" fillId="0" borderId="0" xfId="6" applyNumberFormat="1" applyFont="1" applyAlignment="1">
      <alignment horizontal="left" vertical="top"/>
    </xf>
    <xf numFmtId="0" fontId="24" fillId="0" borderId="0" xfId="3" applyFont="1" applyAlignment="1">
      <alignment horizontal="left" wrapText="1"/>
    </xf>
    <xf numFmtId="0" fontId="76" fillId="0" borderId="0" xfId="0" applyFont="1" applyAlignment="1">
      <alignment vertical="top"/>
    </xf>
    <xf numFmtId="6" fontId="52" fillId="18" borderId="25" xfId="0" applyNumberFormat="1" applyFont="1" applyFill="1" applyBorder="1" applyAlignment="1">
      <alignment horizontal="center"/>
    </xf>
    <xf numFmtId="8" fontId="52" fillId="18" borderId="25" xfId="0" applyNumberFormat="1" applyFont="1" applyFill="1" applyBorder="1" applyAlignment="1">
      <alignment horizontal="center"/>
    </xf>
    <xf numFmtId="6" fontId="52" fillId="18" borderId="26" xfId="0" applyNumberFormat="1" applyFont="1" applyFill="1" applyBorder="1" applyAlignment="1">
      <alignment horizontal="center"/>
    </xf>
    <xf numFmtId="43" fontId="42" fillId="19" borderId="1" xfId="1" applyFont="1" applyFill="1" applyBorder="1" applyAlignment="1">
      <alignment horizontal="center"/>
    </xf>
    <xf numFmtId="43" fontId="10" fillId="19" borderId="1" xfId="1" applyFont="1" applyFill="1" applyBorder="1" applyAlignment="1">
      <alignment horizontal="center"/>
    </xf>
    <xf numFmtId="43" fontId="10" fillId="19" borderId="3" xfId="1" applyFont="1" applyFill="1" applyBorder="1" applyAlignment="1">
      <alignment horizontal="center"/>
    </xf>
    <xf numFmtId="165" fontId="29" fillId="22" borderId="33" xfId="3" applyNumberFormat="1" applyFont="1" applyFill="1" applyBorder="1" applyAlignment="1">
      <alignment horizontal="left" wrapText="1"/>
    </xf>
    <xf numFmtId="0" fontId="9" fillId="21" borderId="40" xfId="3" applyFont="1" applyFill="1" applyBorder="1" applyAlignment="1">
      <alignment horizontal="center" wrapText="1"/>
    </xf>
    <xf numFmtId="0" fontId="9" fillId="21" borderId="34" xfId="3" applyFont="1" applyFill="1" applyBorder="1" applyAlignment="1">
      <alignment horizontal="center" wrapText="1"/>
    </xf>
    <xf numFmtId="0" fontId="9" fillId="21" borderId="36" xfId="3" applyFont="1" applyFill="1" applyBorder="1" applyAlignment="1">
      <alignment horizontal="center" wrapText="1"/>
    </xf>
    <xf numFmtId="0" fontId="20" fillId="4" borderId="25" xfId="3" applyFont="1" applyFill="1" applyBorder="1" applyAlignment="1">
      <alignment horizontal="center" vertical="center" wrapText="1"/>
    </xf>
    <xf numFmtId="0" fontId="20" fillId="4" borderId="6" xfId="3" applyFont="1" applyFill="1" applyBorder="1" applyAlignment="1">
      <alignment horizontal="center" vertical="center" wrapText="1"/>
    </xf>
    <xf numFmtId="165" fontId="20" fillId="0" borderId="25" xfId="3" applyNumberFormat="1" applyFont="1" applyBorder="1" applyAlignment="1">
      <alignment horizontal="center" vertical="center" wrapText="1"/>
    </xf>
    <xf numFmtId="165" fontId="20" fillId="0" borderId="6" xfId="3" applyNumberFormat="1" applyFont="1" applyBorder="1" applyAlignment="1">
      <alignment horizontal="center" vertical="center" wrapText="1"/>
    </xf>
    <xf numFmtId="0" fontId="32" fillId="8" borderId="25" xfId="3" applyFont="1" applyFill="1" applyBorder="1" applyAlignment="1">
      <alignment horizontal="center" vertical="center" wrapText="1"/>
    </xf>
    <xf numFmtId="0" fontId="32" fillId="8" borderId="6" xfId="3" applyFont="1" applyFill="1" applyBorder="1" applyAlignment="1">
      <alignment horizontal="center" vertical="center" wrapText="1"/>
    </xf>
    <xf numFmtId="165" fontId="9" fillId="22" borderId="33" xfId="3" applyNumberFormat="1" applyFont="1" applyFill="1" applyBorder="1" applyAlignment="1">
      <alignment horizontal="left" wrapText="1"/>
    </xf>
    <xf numFmtId="0" fontId="5" fillId="0" borderId="0" xfId="3" applyFont="1" applyAlignment="1">
      <alignment horizontal="left" vertical="top" wrapText="1"/>
    </xf>
    <xf numFmtId="165" fontId="30" fillId="0" borderId="25" xfId="3" applyNumberFormat="1" applyFont="1" applyBorder="1" applyAlignment="1">
      <alignment horizontal="center" vertical="center" wrapText="1"/>
    </xf>
    <xf numFmtId="165" fontId="30" fillId="0" borderId="6" xfId="3" applyNumberFormat="1" applyFont="1" applyBorder="1" applyAlignment="1">
      <alignment horizontal="center" vertical="center" wrapText="1"/>
    </xf>
    <xf numFmtId="165" fontId="9" fillId="22" borderId="33" xfId="3" applyNumberFormat="1" applyFont="1" applyFill="1" applyBorder="1" applyAlignment="1">
      <alignment horizontal="left" vertical="top" wrapText="1"/>
    </xf>
    <xf numFmtId="0" fontId="5" fillId="0" borderId="0" xfId="3" applyFont="1" applyAlignment="1">
      <alignment horizontal="left" wrapText="1"/>
    </xf>
    <xf numFmtId="0" fontId="72" fillId="0" borderId="33" xfId="0" applyFont="1" applyBorder="1"/>
    <xf numFmtId="0" fontId="30" fillId="4" borderId="25" xfId="3" applyFont="1" applyFill="1" applyBorder="1" applyAlignment="1">
      <alignment horizontal="center" vertical="center" wrapText="1"/>
    </xf>
    <xf numFmtId="0" fontId="30" fillId="4" borderId="6" xfId="3" applyFont="1" applyFill="1" applyBorder="1" applyAlignment="1">
      <alignment horizontal="center" vertical="center" wrapText="1"/>
    </xf>
    <xf numFmtId="0" fontId="31" fillId="8" borderId="22" xfId="3" applyFont="1" applyFill="1" applyBorder="1" applyAlignment="1">
      <alignment horizontal="center" vertical="center" wrapText="1"/>
    </xf>
    <xf numFmtId="0" fontId="31" fillId="8" borderId="21" xfId="3" applyFont="1" applyFill="1" applyBorder="1" applyAlignment="1">
      <alignment horizontal="center" vertical="center" wrapText="1"/>
    </xf>
    <xf numFmtId="0" fontId="5" fillId="3" borderId="0" xfId="3" applyFont="1" applyFill="1" applyAlignment="1">
      <alignment horizontal="left" vertical="top" wrapText="1"/>
    </xf>
    <xf numFmtId="0" fontId="4" fillId="0" borderId="7" xfId="0" applyFont="1" applyBorder="1" applyAlignment="1">
      <alignment horizontal="left" vertical="center" wrapText="1"/>
    </xf>
    <xf numFmtId="0" fontId="0" fillId="0" borderId="7" xfId="0" applyBorder="1" applyAlignment="1">
      <alignment horizontal="left"/>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5" fillId="0" borderId="7" xfId="0" applyFont="1" applyBorder="1" applyAlignment="1">
      <alignment horizontal="left" vertical="top" wrapText="1"/>
    </xf>
    <xf numFmtId="0" fontId="5" fillId="8" borderId="0" xfId="3" applyFont="1" applyFill="1" applyAlignment="1">
      <alignment horizontal="left" vertical="top" wrapText="1"/>
    </xf>
    <xf numFmtId="0" fontId="31" fillId="8" borderId="25" xfId="3" applyFont="1" applyFill="1" applyBorder="1" applyAlignment="1">
      <alignment horizontal="center" vertical="center" wrapText="1"/>
    </xf>
    <xf numFmtId="0" fontId="31" fillId="8" borderId="6" xfId="3" applyFont="1" applyFill="1" applyBorder="1" applyAlignment="1">
      <alignment horizontal="center" vertical="center" wrapText="1"/>
    </xf>
    <xf numFmtId="165" fontId="19" fillId="22" borderId="33" xfId="3" applyNumberFormat="1" applyFont="1" applyFill="1" applyBorder="1" applyAlignment="1">
      <alignment horizontal="left" wrapText="1"/>
    </xf>
    <xf numFmtId="0" fontId="19" fillId="2" borderId="40" xfId="3" applyFont="1" applyFill="1" applyBorder="1" applyAlignment="1">
      <alignment horizontal="center" wrapText="1"/>
    </xf>
    <xf numFmtId="0" fontId="19" fillId="2" borderId="34" xfId="3" applyFont="1" applyFill="1" applyBorder="1" applyAlignment="1">
      <alignment horizontal="center" wrapText="1"/>
    </xf>
    <xf numFmtId="0" fontId="19" fillId="2" borderId="36" xfId="3" applyFont="1" applyFill="1" applyBorder="1" applyAlignment="1">
      <alignment horizontal="center" wrapText="1"/>
    </xf>
    <xf numFmtId="0" fontId="19" fillId="21" borderId="40" xfId="3" applyFont="1" applyFill="1" applyBorder="1" applyAlignment="1">
      <alignment horizontal="center" wrapText="1"/>
    </xf>
    <xf numFmtId="0" fontId="19" fillId="21" borderId="34" xfId="3" applyFont="1" applyFill="1" applyBorder="1" applyAlignment="1">
      <alignment horizontal="center" wrapText="1"/>
    </xf>
    <xf numFmtId="0" fontId="19" fillId="21" borderId="36" xfId="3" applyFont="1" applyFill="1" applyBorder="1" applyAlignment="1">
      <alignment horizontal="center" wrapText="1"/>
    </xf>
    <xf numFmtId="0" fontId="61" fillId="16" borderId="17" xfId="0" applyFont="1" applyFill="1" applyBorder="1" applyAlignment="1">
      <alignment horizontal="center"/>
    </xf>
    <xf numFmtId="0" fontId="61" fillId="16" borderId="28" xfId="0" applyFont="1" applyFill="1" applyBorder="1" applyAlignment="1">
      <alignment horizontal="center"/>
    </xf>
    <xf numFmtId="0" fontId="32" fillId="8" borderId="22" xfId="3" applyFont="1" applyFill="1" applyBorder="1" applyAlignment="1">
      <alignment horizontal="center" vertical="center" wrapText="1"/>
    </xf>
    <xf numFmtId="0" fontId="32" fillId="8" borderId="21" xfId="3" applyFont="1" applyFill="1" applyBorder="1" applyAlignment="1">
      <alignment horizontal="center" vertical="center" wrapText="1"/>
    </xf>
    <xf numFmtId="0" fontId="9" fillId="2" borderId="40" xfId="3" applyFont="1" applyFill="1" applyBorder="1" applyAlignment="1">
      <alignment horizontal="center" wrapText="1"/>
    </xf>
    <xf numFmtId="0" fontId="9" fillId="2" borderId="34" xfId="3" applyFont="1" applyFill="1" applyBorder="1" applyAlignment="1">
      <alignment horizontal="center" wrapText="1"/>
    </xf>
    <xf numFmtId="0" fontId="9" fillId="2" borderId="36" xfId="3" applyFont="1" applyFill="1" applyBorder="1" applyAlignment="1">
      <alignment horizontal="center" wrapText="1"/>
    </xf>
    <xf numFmtId="0" fontId="13" fillId="0" borderId="3" xfId="0" applyFont="1" applyBorder="1" applyAlignment="1">
      <alignment horizontal="center" vertical="center"/>
    </xf>
    <xf numFmtId="0" fontId="13" fillId="0" borderId="39" xfId="0" applyFont="1" applyBorder="1" applyAlignment="1">
      <alignment horizontal="center" vertical="center"/>
    </xf>
    <xf numFmtId="14" fontId="69" fillId="20" borderId="25" xfId="5" applyNumberFormat="1" applyFont="1" applyBorder="1" applyAlignment="1">
      <alignment horizontal="center" vertical="center" wrapText="1"/>
    </xf>
    <xf numFmtId="0" fontId="69" fillId="20" borderId="7" xfId="5" applyFont="1" applyBorder="1" applyAlignment="1">
      <alignment horizontal="center" vertical="center" wrapText="1"/>
    </xf>
    <xf numFmtId="0" fontId="68" fillId="0" borderId="25" xfId="3" applyFont="1" applyBorder="1" applyAlignment="1">
      <alignment horizontal="center" vertical="center"/>
    </xf>
    <xf numFmtId="0" fontId="68" fillId="0" borderId="6" xfId="3" applyFont="1" applyBorder="1" applyAlignment="1">
      <alignment horizontal="center" vertical="center"/>
    </xf>
    <xf numFmtId="14" fontId="60" fillId="20" borderId="25" xfId="5" applyNumberFormat="1" applyFont="1" applyBorder="1" applyAlignment="1">
      <alignment horizontal="center" vertical="center" wrapText="1"/>
    </xf>
    <xf numFmtId="0" fontId="60" fillId="20" borderId="7" xfId="5" applyFont="1" applyBorder="1" applyAlignment="1">
      <alignment horizontal="center" vertical="center" wrapText="1"/>
    </xf>
    <xf numFmtId="0" fontId="14" fillId="0" borderId="25" xfId="3" applyFont="1" applyBorder="1" applyAlignment="1">
      <alignment horizontal="center" vertical="center"/>
    </xf>
    <xf numFmtId="0" fontId="14" fillId="0" borderId="6" xfId="3" applyFont="1" applyBorder="1" applyAlignment="1">
      <alignment horizontal="center" vertical="center"/>
    </xf>
    <xf numFmtId="0" fontId="13" fillId="0" borderId="3" xfId="0" applyFont="1" applyBorder="1" applyAlignment="1">
      <alignment horizontal="center" vertical="center" wrapText="1"/>
    </xf>
    <xf numFmtId="0" fontId="13" fillId="0" borderId="39" xfId="0" applyFont="1" applyBorder="1" applyAlignment="1">
      <alignment horizontal="center" vertical="center" wrapText="1"/>
    </xf>
    <xf numFmtId="0" fontId="11" fillId="3" borderId="2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8" fillId="0" borderId="14" xfId="0" applyFont="1" applyBorder="1" applyAlignment="1">
      <alignment horizontal="center" vertical="center"/>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18" fillId="4" borderId="3"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0" fillId="0" borderId="7" xfId="0" applyBorder="1" applyAlignment="1">
      <alignment vertical="top" wrapText="1"/>
    </xf>
    <xf numFmtId="0" fontId="44" fillId="0" borderId="29" xfId="0" applyFont="1" applyBorder="1" applyAlignment="1">
      <alignment horizontal="center" vertical="center" wrapText="1"/>
    </xf>
    <xf numFmtId="0" fontId="44" fillId="0" borderId="0" xfId="0" applyFont="1" applyAlignment="1">
      <alignment horizontal="center" vertical="center" wrapText="1"/>
    </xf>
    <xf numFmtId="0" fontId="45" fillId="0" borderId="29" xfId="0" applyFont="1" applyBorder="1" applyAlignment="1">
      <alignment horizontal="center" vertical="center" wrapText="1"/>
    </xf>
    <xf numFmtId="0" fontId="45"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4" fillId="3" borderId="0" xfId="0" applyFont="1" applyFill="1" applyAlignment="1">
      <alignment horizontal="left" vertical="top" wrapText="1"/>
    </xf>
    <xf numFmtId="0" fontId="0" fillId="0" borderId="0" xfId="0"/>
    <xf numFmtId="0" fontId="24" fillId="3" borderId="0" xfId="0" applyFont="1" applyFill="1" applyAlignment="1">
      <alignment vertical="top" wrapText="1"/>
    </xf>
    <xf numFmtId="0" fontId="24" fillId="3" borderId="0" xfId="0" applyFont="1" applyFill="1" applyAlignment="1">
      <alignment horizontal="left" vertical="top" wrapText="1" indent="1"/>
    </xf>
    <xf numFmtId="0" fontId="4" fillId="0" borderId="7" xfId="0" applyFont="1" applyBorder="1" applyAlignment="1">
      <alignment vertical="top" wrapText="1"/>
    </xf>
    <xf numFmtId="0" fontId="0" fillId="0" borderId="6" xfId="0" applyBorder="1" applyAlignment="1">
      <alignment vertical="top" wrapText="1"/>
    </xf>
    <xf numFmtId="165" fontId="5" fillId="22" borderId="33" xfId="3" applyNumberFormat="1" applyFont="1" applyFill="1" applyBorder="1" applyAlignment="1">
      <alignment horizontal="left" wrapText="1"/>
    </xf>
    <xf numFmtId="0" fontId="72" fillId="0" borderId="33" xfId="0" applyFont="1" applyBorder="1" applyAlignment="1">
      <alignment vertical="top"/>
    </xf>
  </cellXfs>
  <cellStyles count="7">
    <cellStyle name="Comma" xfId="1" builtinId="3"/>
    <cellStyle name="Hyperlink" xfId="2" builtinId="8"/>
    <cellStyle name="Neutral" xfId="5" builtinId="28"/>
    <cellStyle name="Normal" xfId="0" builtinId="0"/>
    <cellStyle name="Normal 2" xfId="6" xr:uid="{00000000-0005-0000-0000-000004000000}"/>
    <cellStyle name="Normal 3" xfId="3" xr:uid="{00000000-0005-0000-0000-000005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2181225</xdr:colOff>
      <xdr:row>3</xdr:row>
      <xdr:rowOff>0</xdr:rowOff>
    </xdr:to>
    <xdr:pic>
      <xdr:nvPicPr>
        <xdr:cNvPr id="3" name="Picture 2" descr="cid:image001.png@01D8BEBD.D16149A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1225" cy="866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781050</xdr:colOff>
      <xdr:row>0</xdr:row>
      <xdr:rowOff>9525</xdr:rowOff>
    </xdr:from>
    <xdr:to>
      <xdr:col>8</xdr:col>
      <xdr:colOff>447674</xdr:colOff>
      <xdr:row>4</xdr:row>
      <xdr:rowOff>342900</xdr:rowOff>
    </xdr:to>
    <xdr:sp macro="" textlink="">
      <xdr:nvSpPr>
        <xdr:cNvPr id="2" name="Left Arrow 1">
          <a:extLst>
            <a:ext uri="{FF2B5EF4-FFF2-40B4-BE49-F238E27FC236}">
              <a16:creationId xmlns:a16="http://schemas.microsoft.com/office/drawing/2014/main" id="{00000000-0008-0000-0900-000002000000}"/>
            </a:ext>
          </a:extLst>
        </xdr:cNvPr>
        <xdr:cNvSpPr/>
      </xdr:nvSpPr>
      <xdr:spPr>
        <a:xfrm>
          <a:off x="4267200" y="9525"/>
          <a:ext cx="447674" cy="800100"/>
        </a:xfrm>
        <a:prstGeom prst="leftArrow">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IE" sz="1100"/>
            <a:t>Info?</a:t>
          </a:r>
        </a:p>
      </xdr:txBody>
    </xdr:sp>
    <xdr:clientData/>
  </xdr:twoCellAnchor>
  <xdr:twoCellAnchor>
    <xdr:from>
      <xdr:col>0</xdr:col>
      <xdr:colOff>66675</xdr:colOff>
      <xdr:row>26</xdr:row>
      <xdr:rowOff>104775</xdr:rowOff>
    </xdr:from>
    <xdr:to>
      <xdr:col>0</xdr:col>
      <xdr:colOff>962025</xdr:colOff>
      <xdr:row>30</xdr:row>
      <xdr:rowOff>66675</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66675" y="4314825"/>
          <a:ext cx="466725" cy="609600"/>
        </a:xfrm>
        <a:prstGeom prst="rightArrow">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IE" sz="1100"/>
            <a:t>Info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hyperlink" Target="https://merrionstreet.ie/en/News-Room/Releases/Minister_Donohoe_publishes_the_Public_Service_Pay_and_Pensions_Bill_2017.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www.nuigalway.ie/fe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50"/>
  <sheetViews>
    <sheetView tabSelected="1" zoomScaleNormal="100" workbookViewId="0">
      <selection activeCell="A4" sqref="A4"/>
    </sheetView>
  </sheetViews>
  <sheetFormatPr defaultColWidth="8.85546875" defaultRowHeight="15" x14ac:dyDescent="0.25"/>
  <cols>
    <col min="1" max="1" width="43.42578125" style="2" customWidth="1"/>
    <col min="2" max="6" width="17.7109375" style="179" customWidth="1"/>
    <col min="7" max="7" width="20.42578125" style="210" customWidth="1"/>
    <col min="8" max="8" width="8.85546875" style="177"/>
    <col min="9" max="9" width="17.28515625" style="177" customWidth="1"/>
    <col min="10" max="26" width="8.85546875" style="80"/>
  </cols>
  <sheetData>
    <row r="1" spans="1:8" x14ac:dyDescent="0.25">
      <c r="A1" s="75"/>
      <c r="B1" s="175"/>
      <c r="C1" s="175"/>
      <c r="D1" s="175"/>
      <c r="E1" s="175"/>
      <c r="F1" s="175"/>
      <c r="G1" s="176"/>
    </row>
    <row r="2" spans="1:8" ht="26.25" x14ac:dyDescent="0.4">
      <c r="A2" s="81"/>
      <c r="B2" s="178" t="s">
        <v>8</v>
      </c>
      <c r="D2" s="180"/>
      <c r="E2" s="181"/>
      <c r="F2" s="181"/>
      <c r="G2" s="182"/>
    </row>
    <row r="3" spans="1:8" ht="27" customHeight="1" x14ac:dyDescent="0.35">
      <c r="A3" s="81"/>
      <c r="B3" s="183"/>
      <c r="C3" s="184"/>
      <c r="D3" s="185"/>
      <c r="F3" s="181"/>
      <c r="G3" s="182"/>
    </row>
    <row r="4" spans="1:8" ht="27" customHeight="1" x14ac:dyDescent="0.35">
      <c r="A4" s="211" t="s">
        <v>249</v>
      </c>
      <c r="B4" s="520"/>
      <c r="C4" s="520"/>
      <c r="D4" s="520"/>
      <c r="E4" s="520"/>
      <c r="F4" s="520"/>
      <c r="G4" s="520"/>
    </row>
    <row r="5" spans="1:8" ht="27" customHeight="1" x14ac:dyDescent="0.4">
      <c r="A5" s="212" t="s">
        <v>250</v>
      </c>
      <c r="B5" s="521"/>
      <c r="C5" s="521"/>
      <c r="D5" s="521"/>
      <c r="E5" s="521"/>
      <c r="F5" s="521"/>
      <c r="G5" s="521"/>
    </row>
    <row r="6" spans="1:8" ht="27" customHeight="1" thickBot="1" x14ac:dyDescent="0.45">
      <c r="A6" s="213" t="s">
        <v>251</v>
      </c>
      <c r="B6" s="522"/>
      <c r="C6" s="522"/>
      <c r="D6" s="522"/>
      <c r="E6" s="522"/>
      <c r="F6" s="522"/>
      <c r="G6" s="522"/>
    </row>
    <row r="7" spans="1:8" ht="26.25" x14ac:dyDescent="0.4">
      <c r="A7" s="214" t="s">
        <v>173</v>
      </c>
      <c r="B7" s="215"/>
      <c r="C7" s="216"/>
      <c r="D7" s="215"/>
      <c r="E7" s="215"/>
      <c r="F7" s="215"/>
      <c r="G7" s="217"/>
    </row>
    <row r="8" spans="1:8" x14ac:dyDescent="0.25">
      <c r="A8" s="218" t="s">
        <v>74</v>
      </c>
      <c r="B8" s="186" t="s">
        <v>0</v>
      </c>
      <c r="C8" s="186" t="s">
        <v>1</v>
      </c>
      <c r="D8" s="186" t="s">
        <v>2</v>
      </c>
      <c r="E8" s="186" t="s">
        <v>3</v>
      </c>
      <c r="F8" s="186" t="s">
        <v>4</v>
      </c>
      <c r="G8" s="219" t="s">
        <v>5</v>
      </c>
      <c r="H8" s="187"/>
    </row>
    <row r="9" spans="1:8" x14ac:dyDescent="0.25">
      <c r="A9" s="220" t="str">
        <f>A21</f>
        <v>LABOUR(USE THE APPROPIATE SALARY SCALE E.G. UOG, IUA, SFI) and CHOOSE THE ANNUAL COST APPLICABLE AS PER FUNDER</v>
      </c>
      <c r="B9" s="188">
        <f>B34</f>
        <v>0</v>
      </c>
      <c r="C9" s="188">
        <f>C34</f>
        <v>0</v>
      </c>
      <c r="D9" s="188">
        <f>D34</f>
        <v>0</v>
      </c>
      <c r="E9" s="188">
        <f>E34</f>
        <v>0</v>
      </c>
      <c r="F9" s="188">
        <f>F34</f>
        <v>0</v>
      </c>
      <c r="G9" s="219">
        <f t="shared" ref="G9:G14" si="0">SUM(B9:F9)</f>
        <v>0</v>
      </c>
    </row>
    <row r="10" spans="1:8" x14ac:dyDescent="0.25">
      <c r="A10" s="220" t="str">
        <f>A50</f>
        <v>MATERIALS AND CONSUMABLES (REFER TO THE FUNDER'S TERMS AND CONDITIONS)</v>
      </c>
      <c r="B10" s="188">
        <f>B55</f>
        <v>0</v>
      </c>
      <c r="C10" s="188">
        <f>C55</f>
        <v>0</v>
      </c>
      <c r="D10" s="188">
        <f>D55</f>
        <v>0</v>
      </c>
      <c r="E10" s="188">
        <f>E55</f>
        <v>0</v>
      </c>
      <c r="F10" s="188">
        <f>F55</f>
        <v>0</v>
      </c>
      <c r="G10" s="219">
        <f t="shared" si="0"/>
        <v>0</v>
      </c>
    </row>
    <row r="11" spans="1:8" x14ac:dyDescent="0.25">
      <c r="A11" s="220" t="str">
        <f>A58</f>
        <v>SERVICES AND SUBCONTRACTS (REFER TO THE FUNDER'S TERMS AND CONDITIONS)</v>
      </c>
      <c r="B11" s="188">
        <f>+B63</f>
        <v>0</v>
      </c>
      <c r="C11" s="188">
        <f>+C63</f>
        <v>0</v>
      </c>
      <c r="D11" s="188">
        <f>+D63</f>
        <v>0</v>
      </c>
      <c r="E11" s="188">
        <f>+E63</f>
        <v>0</v>
      </c>
      <c r="F11" s="188">
        <f>+F63</f>
        <v>0</v>
      </c>
      <c r="G11" s="219">
        <f t="shared" si="0"/>
        <v>0</v>
      </c>
    </row>
    <row r="12" spans="1:8" x14ac:dyDescent="0.25">
      <c r="A12" s="220" t="str">
        <f>A66</f>
        <v>OTHER (REFER TO THE FUNDER'S TERMS AND CONDITIONS)</v>
      </c>
      <c r="B12" s="188">
        <f>+B73</f>
        <v>0</v>
      </c>
      <c r="C12" s="188">
        <f>+C73</f>
        <v>0</v>
      </c>
      <c r="D12" s="188">
        <f>+D73</f>
        <v>0</v>
      </c>
      <c r="E12" s="188">
        <f>+E73</f>
        <v>0</v>
      </c>
      <c r="F12" s="188">
        <f>+F73</f>
        <v>0</v>
      </c>
      <c r="G12" s="219">
        <f t="shared" si="0"/>
        <v>0</v>
      </c>
    </row>
    <row r="13" spans="1:8" x14ac:dyDescent="0.25">
      <c r="A13" s="220" t="str">
        <f>A75</f>
        <v>TRAVEL (REFER TO THE FUNDER'S TERMS AND CONDITIONS)</v>
      </c>
      <c r="B13" s="188">
        <f>B81</f>
        <v>0</v>
      </c>
      <c r="C13" s="188">
        <f>C81</f>
        <v>0</v>
      </c>
      <c r="D13" s="188">
        <f>D81</f>
        <v>0</v>
      </c>
      <c r="E13" s="188">
        <f>E81</f>
        <v>0</v>
      </c>
      <c r="F13" s="188">
        <f>F81</f>
        <v>0</v>
      </c>
      <c r="G13" s="219">
        <f t="shared" si="0"/>
        <v>0</v>
      </c>
    </row>
    <row r="14" spans="1:8" x14ac:dyDescent="0.25">
      <c r="A14" s="220" t="str">
        <f>A37</f>
        <v>EQUIPMENT (REFER TO THE FUNDER'S TERMS AND CONDITIONS)</v>
      </c>
      <c r="B14" s="188">
        <f>B47</f>
        <v>0</v>
      </c>
      <c r="C14" s="188">
        <f>C47</f>
        <v>0</v>
      </c>
      <c r="D14" s="188">
        <f>D47</f>
        <v>0</v>
      </c>
      <c r="E14" s="188">
        <f>E47</f>
        <v>0</v>
      </c>
      <c r="F14" s="188">
        <f>F47</f>
        <v>0</v>
      </c>
      <c r="G14" s="219">
        <f t="shared" si="0"/>
        <v>0</v>
      </c>
    </row>
    <row r="15" spans="1:8" x14ac:dyDescent="0.25">
      <c r="A15" s="218" t="s">
        <v>186</v>
      </c>
      <c r="B15" s="186">
        <f t="shared" ref="B15:G15" si="1">SUM(B9:B14)</f>
        <v>0</v>
      </c>
      <c r="C15" s="186">
        <f t="shared" si="1"/>
        <v>0</v>
      </c>
      <c r="D15" s="186">
        <f t="shared" si="1"/>
        <v>0</v>
      </c>
      <c r="E15" s="186">
        <f t="shared" si="1"/>
        <v>0</v>
      </c>
      <c r="F15" s="186">
        <f t="shared" si="1"/>
        <v>0</v>
      </c>
      <c r="G15" s="219">
        <f t="shared" si="1"/>
        <v>0</v>
      </c>
    </row>
    <row r="16" spans="1:8" x14ac:dyDescent="0.25">
      <c r="A16" s="221" t="s">
        <v>75</v>
      </c>
      <c r="B16" s="74">
        <v>0.3</v>
      </c>
      <c r="C16" s="74">
        <f>B16</f>
        <v>0.3</v>
      </c>
      <c r="D16" s="74">
        <f>B16</f>
        <v>0.3</v>
      </c>
      <c r="E16" s="74">
        <f>B16</f>
        <v>0.3</v>
      </c>
      <c r="F16" s="74">
        <f>B16</f>
        <v>0.3</v>
      </c>
      <c r="G16" s="222">
        <f>B16</f>
        <v>0.3</v>
      </c>
    </row>
    <row r="17" spans="1:9" customFormat="1" x14ac:dyDescent="0.25">
      <c r="A17" s="220" t="s">
        <v>76</v>
      </c>
      <c r="B17" s="189">
        <f>(B15-B11-B14)*B16</f>
        <v>0</v>
      </c>
      <c r="C17" s="189">
        <f t="shared" ref="C17:F17" si="2">(C15-C11-C14)*C16</f>
        <v>0</v>
      </c>
      <c r="D17" s="189">
        <f t="shared" si="2"/>
        <v>0</v>
      </c>
      <c r="E17" s="189">
        <f t="shared" si="2"/>
        <v>0</v>
      </c>
      <c r="F17" s="189">
        <f t="shared" si="2"/>
        <v>0</v>
      </c>
      <c r="G17" s="223">
        <f>SUM(B17:F17)</f>
        <v>0</v>
      </c>
      <c r="H17" s="177"/>
      <c r="I17" s="187"/>
    </row>
    <row r="18" spans="1:9" customFormat="1" ht="15.75" thickBot="1" x14ac:dyDescent="0.3">
      <c r="A18" s="224" t="s">
        <v>77</v>
      </c>
      <c r="B18" s="225">
        <f>B17+B15</f>
        <v>0</v>
      </c>
      <c r="C18" s="225">
        <f t="shared" ref="C18:F18" si="3">C17+C15</f>
        <v>0</v>
      </c>
      <c r="D18" s="225">
        <f t="shared" si="3"/>
        <v>0</v>
      </c>
      <c r="E18" s="225">
        <f t="shared" si="3"/>
        <v>0</v>
      </c>
      <c r="F18" s="225">
        <f t="shared" si="3"/>
        <v>0</v>
      </c>
      <c r="G18" s="226">
        <f>SUM(B18:F18)</f>
        <v>0</v>
      </c>
      <c r="H18" s="177"/>
      <c r="I18" s="177"/>
    </row>
    <row r="19" spans="1:9" customFormat="1" ht="15.75" thickBot="1" x14ac:dyDescent="0.3">
      <c r="A19" s="75"/>
      <c r="B19" s="181"/>
      <c r="C19" s="181"/>
      <c r="D19" s="181"/>
      <c r="E19" s="181"/>
      <c r="F19" s="181"/>
      <c r="G19" s="182"/>
      <c r="H19" s="177"/>
      <c r="I19" s="177"/>
    </row>
    <row r="20" spans="1:9" customFormat="1" ht="15.75" thickBot="1" x14ac:dyDescent="0.3">
      <c r="A20" s="82" t="s">
        <v>372</v>
      </c>
      <c r="B20" s="190"/>
      <c r="C20" s="179"/>
      <c r="D20" s="191" t="s">
        <v>192</v>
      </c>
      <c r="E20" s="192"/>
      <c r="F20" s="190"/>
      <c r="G20" s="182"/>
      <c r="H20" s="177"/>
      <c r="I20" s="177"/>
    </row>
    <row r="21" spans="1:9" customFormat="1" ht="15.75" x14ac:dyDescent="0.25">
      <c r="A21" s="59" t="s">
        <v>371</v>
      </c>
      <c r="B21" s="193"/>
      <c r="C21" s="193"/>
      <c r="D21" s="193"/>
      <c r="E21" s="193"/>
      <c r="F21" s="193"/>
      <c r="G21" s="194"/>
      <c r="H21" s="177"/>
      <c r="I21" s="177"/>
    </row>
    <row r="22" spans="1:9" customFormat="1" x14ac:dyDescent="0.25">
      <c r="A22" s="3" t="s">
        <v>71</v>
      </c>
      <c r="B22" s="186" t="s">
        <v>0</v>
      </c>
      <c r="C22" s="186" t="s">
        <v>1</v>
      </c>
      <c r="D22" s="186" t="s">
        <v>2</v>
      </c>
      <c r="E22" s="186" t="s">
        <v>3</v>
      </c>
      <c r="F22" s="186" t="s">
        <v>4</v>
      </c>
      <c r="G22" s="195" t="s">
        <v>5</v>
      </c>
      <c r="H22" s="187"/>
      <c r="I22" s="177"/>
    </row>
    <row r="23" spans="1:9" customFormat="1" x14ac:dyDescent="0.25">
      <c r="A23" s="5" t="s">
        <v>327</v>
      </c>
      <c r="B23" s="189"/>
      <c r="C23" s="189"/>
      <c r="D23" s="189"/>
      <c r="E23" s="189"/>
      <c r="F23" s="189"/>
      <c r="G23" s="196">
        <f t="shared" ref="G23:G33" si="4">SUM(B23:F23)</f>
        <v>0</v>
      </c>
      <c r="H23" s="177"/>
      <c r="I23" s="177"/>
    </row>
    <row r="24" spans="1:9" customFormat="1" x14ac:dyDescent="0.25">
      <c r="A24" s="5" t="str">
        <f>'SFI Scales'!C23</f>
        <v>New Post Doctoral</v>
      </c>
      <c r="B24" s="318">
        <f>'SFI Scales'!BC22</f>
        <v>56065.811000000002</v>
      </c>
      <c r="C24" s="197"/>
      <c r="D24" s="197"/>
      <c r="E24" s="197"/>
      <c r="F24" s="197"/>
      <c r="G24" s="196"/>
      <c r="H24" s="177"/>
      <c r="I24" s="177"/>
    </row>
    <row r="25" spans="1:9" customFormat="1" x14ac:dyDescent="0.25">
      <c r="A25" s="4"/>
      <c r="B25" s="198"/>
      <c r="C25" s="198"/>
      <c r="D25" s="198"/>
      <c r="E25" s="198"/>
      <c r="F25" s="198"/>
      <c r="G25" s="196">
        <f t="shared" si="4"/>
        <v>0</v>
      </c>
      <c r="H25" s="177"/>
      <c r="I25" s="177"/>
    </row>
    <row r="26" spans="1:9" customFormat="1" x14ac:dyDescent="0.25">
      <c r="A26" s="4"/>
      <c r="B26" s="198"/>
      <c r="C26" s="198"/>
      <c r="D26" s="198"/>
      <c r="E26" s="198"/>
      <c r="F26" s="198"/>
      <c r="G26" s="196">
        <f t="shared" si="4"/>
        <v>0</v>
      </c>
      <c r="H26" s="177"/>
      <c r="I26" s="177"/>
    </row>
    <row r="27" spans="1:9" customFormat="1" x14ac:dyDescent="0.25">
      <c r="A27" s="4"/>
      <c r="B27" s="198"/>
      <c r="C27" s="198"/>
      <c r="D27" s="198"/>
      <c r="E27" s="198"/>
      <c r="F27" s="198"/>
      <c r="G27" s="196">
        <f t="shared" si="4"/>
        <v>0</v>
      </c>
      <c r="H27" s="177"/>
      <c r="I27" s="177"/>
    </row>
    <row r="28" spans="1:9" customFormat="1" x14ac:dyDescent="0.25">
      <c r="A28" s="4"/>
      <c r="B28" s="189"/>
      <c r="C28" s="189"/>
      <c r="D28" s="189"/>
      <c r="E28" s="189"/>
      <c r="F28" s="189"/>
      <c r="G28" s="196">
        <f t="shared" si="4"/>
        <v>0</v>
      </c>
      <c r="H28" s="177"/>
      <c r="I28" s="177"/>
    </row>
    <row r="29" spans="1:9" customFormat="1" x14ac:dyDescent="0.25">
      <c r="A29" s="60" t="s">
        <v>73</v>
      </c>
      <c r="B29" s="186" t="s">
        <v>0</v>
      </c>
      <c r="C29" s="186" t="s">
        <v>1</v>
      </c>
      <c r="D29" s="186" t="s">
        <v>2</v>
      </c>
      <c r="E29" s="186" t="s">
        <v>3</v>
      </c>
      <c r="F29" s="186" t="s">
        <v>4</v>
      </c>
      <c r="G29" s="195" t="s">
        <v>5</v>
      </c>
      <c r="H29" s="177"/>
      <c r="I29" s="177"/>
    </row>
    <row r="30" spans="1:9" customFormat="1" x14ac:dyDescent="0.25">
      <c r="A30" s="5"/>
      <c r="B30" s="189"/>
      <c r="C30" s="189"/>
      <c r="D30" s="189"/>
      <c r="E30" s="189"/>
      <c r="F30" s="189"/>
      <c r="G30" s="196">
        <f t="shared" si="4"/>
        <v>0</v>
      </c>
      <c r="H30" s="177"/>
      <c r="I30" s="177"/>
    </row>
    <row r="31" spans="1:9" customFormat="1" x14ac:dyDescent="0.25">
      <c r="A31" s="6"/>
      <c r="B31" s="189"/>
      <c r="C31" s="189"/>
      <c r="D31" s="189"/>
      <c r="E31" s="189"/>
      <c r="F31" s="189"/>
      <c r="G31" s="196">
        <f t="shared" si="4"/>
        <v>0</v>
      </c>
      <c r="H31" s="177"/>
      <c r="I31" s="177"/>
    </row>
    <row r="32" spans="1:9" customFormat="1" x14ac:dyDescent="0.25">
      <c r="A32" s="6"/>
      <c r="B32" s="189"/>
      <c r="C32" s="189"/>
      <c r="D32" s="189"/>
      <c r="E32" s="189"/>
      <c r="F32" s="189"/>
      <c r="G32" s="196">
        <f t="shared" si="4"/>
        <v>0</v>
      </c>
      <c r="H32" s="177"/>
      <c r="I32" s="177"/>
    </row>
    <row r="33" spans="1:9" customFormat="1" x14ac:dyDescent="0.25">
      <c r="A33" s="6"/>
      <c r="B33" s="189"/>
      <c r="C33" s="189"/>
      <c r="D33" s="189"/>
      <c r="E33" s="189"/>
      <c r="F33" s="189"/>
      <c r="G33" s="196">
        <f t="shared" si="4"/>
        <v>0</v>
      </c>
      <c r="H33" s="177"/>
      <c r="I33" s="187"/>
    </row>
    <row r="34" spans="1:9" customFormat="1" x14ac:dyDescent="0.25">
      <c r="A34" s="1" t="s">
        <v>5</v>
      </c>
      <c r="B34" s="186">
        <f>SUM(B25:B33)</f>
        <v>0</v>
      </c>
      <c r="C34" s="186">
        <f t="shared" ref="C34:F34" si="5">SUM(C25:C33)</f>
        <v>0</v>
      </c>
      <c r="D34" s="186">
        <f t="shared" si="5"/>
        <v>0</v>
      </c>
      <c r="E34" s="186">
        <f t="shared" si="5"/>
        <v>0</v>
      </c>
      <c r="F34" s="186">
        <f t="shared" si="5"/>
        <v>0</v>
      </c>
      <c r="G34" s="186">
        <f>SUM(G25:G33)</f>
        <v>0</v>
      </c>
      <c r="H34" s="177"/>
      <c r="I34" s="177"/>
    </row>
    <row r="35" spans="1:9" customFormat="1" x14ac:dyDescent="0.25">
      <c r="A35" s="75"/>
      <c r="B35" s="181"/>
      <c r="C35" s="181"/>
      <c r="D35" s="181"/>
      <c r="E35" s="181"/>
      <c r="F35" s="181"/>
      <c r="G35" s="182"/>
      <c r="H35" s="177"/>
      <c r="I35" s="177"/>
    </row>
    <row r="36" spans="1:9" customFormat="1" x14ac:dyDescent="0.25">
      <c r="A36" s="75"/>
      <c r="B36" s="181"/>
      <c r="C36" s="181"/>
      <c r="D36" s="181"/>
      <c r="E36" s="181"/>
      <c r="F36" s="181"/>
      <c r="G36" s="182"/>
      <c r="H36" s="177"/>
      <c r="I36" s="177"/>
    </row>
    <row r="37" spans="1:9" customFormat="1" ht="15.75" x14ac:dyDescent="0.25">
      <c r="A37" s="63" t="s">
        <v>78</v>
      </c>
      <c r="B37" s="193"/>
      <c r="C37" s="193"/>
      <c r="D37" s="181"/>
      <c r="E37" s="181"/>
      <c r="F37" s="181"/>
      <c r="G37" s="182"/>
      <c r="H37" s="177"/>
      <c r="I37" s="177"/>
    </row>
    <row r="38" spans="1:9" customFormat="1" x14ac:dyDescent="0.25">
      <c r="A38" s="1" t="s">
        <v>6</v>
      </c>
      <c r="B38" s="186" t="s">
        <v>0</v>
      </c>
      <c r="C38" s="186" t="s">
        <v>1</v>
      </c>
      <c r="D38" s="186" t="s">
        <v>2</v>
      </c>
      <c r="E38" s="186" t="s">
        <v>3</v>
      </c>
      <c r="F38" s="186" t="s">
        <v>4</v>
      </c>
      <c r="G38" s="195" t="s">
        <v>5</v>
      </c>
      <c r="H38" s="187"/>
      <c r="I38" s="177"/>
    </row>
    <row r="39" spans="1:9" customFormat="1" x14ac:dyDescent="0.25">
      <c r="A39" s="7"/>
      <c r="B39" s="189"/>
      <c r="C39" s="189"/>
      <c r="D39" s="189"/>
      <c r="E39" s="189"/>
      <c r="F39" s="189"/>
      <c r="G39" s="196">
        <f t="shared" ref="G39:G46" si="6">SUM(B39:F39)</f>
        <v>0</v>
      </c>
      <c r="H39" s="177"/>
      <c r="I39" s="177"/>
    </row>
    <row r="40" spans="1:9" customFormat="1" x14ac:dyDescent="0.25">
      <c r="A40" s="8"/>
      <c r="B40" s="189"/>
      <c r="C40" s="189"/>
      <c r="D40" s="189"/>
      <c r="E40" s="189"/>
      <c r="F40" s="189"/>
      <c r="G40" s="196">
        <f t="shared" si="6"/>
        <v>0</v>
      </c>
      <c r="H40" s="177"/>
      <c r="I40" s="177"/>
    </row>
    <row r="41" spans="1:9" customFormat="1" x14ac:dyDescent="0.25">
      <c r="A41" s="9"/>
      <c r="B41" s="189"/>
      <c r="C41" s="189"/>
      <c r="D41" s="189"/>
      <c r="E41" s="189"/>
      <c r="F41" s="189"/>
      <c r="G41" s="196">
        <f t="shared" si="6"/>
        <v>0</v>
      </c>
      <c r="H41" s="177"/>
      <c r="I41" s="177"/>
    </row>
    <row r="42" spans="1:9" customFormat="1" x14ac:dyDescent="0.25">
      <c r="A42" s="9"/>
      <c r="B42" s="189"/>
      <c r="C42" s="189"/>
      <c r="D42" s="189"/>
      <c r="E42" s="189"/>
      <c r="F42" s="189"/>
      <c r="G42" s="196">
        <f t="shared" si="6"/>
        <v>0</v>
      </c>
      <c r="H42" s="177"/>
      <c r="I42" s="177"/>
    </row>
    <row r="43" spans="1:9" customFormat="1" x14ac:dyDescent="0.25">
      <c r="A43" s="10"/>
      <c r="B43" s="189"/>
      <c r="C43" s="189"/>
      <c r="D43" s="189"/>
      <c r="E43" s="189"/>
      <c r="F43" s="189"/>
      <c r="G43" s="196">
        <f t="shared" si="6"/>
        <v>0</v>
      </c>
      <c r="H43" s="177"/>
      <c r="I43" s="177"/>
    </row>
    <row r="44" spans="1:9" customFormat="1" x14ac:dyDescent="0.25">
      <c r="A44" s="10"/>
      <c r="B44" s="189"/>
      <c r="C44" s="189"/>
      <c r="D44" s="189"/>
      <c r="E44" s="189"/>
      <c r="F44" s="189"/>
      <c r="G44" s="196">
        <f t="shared" si="6"/>
        <v>0</v>
      </c>
      <c r="H44" s="177"/>
      <c r="I44" s="177"/>
    </row>
    <row r="45" spans="1:9" customFormat="1" x14ac:dyDescent="0.25">
      <c r="A45" s="10"/>
      <c r="B45" s="189"/>
      <c r="C45" s="189"/>
      <c r="D45" s="189"/>
      <c r="E45" s="189"/>
      <c r="F45" s="189"/>
      <c r="G45" s="196">
        <f t="shared" si="6"/>
        <v>0</v>
      </c>
      <c r="H45" s="177"/>
      <c r="I45" s="177"/>
    </row>
    <row r="46" spans="1:9" customFormat="1" x14ac:dyDescent="0.25">
      <c r="A46" s="10"/>
      <c r="B46" s="189"/>
      <c r="C46" s="189"/>
      <c r="D46" s="189"/>
      <c r="E46" s="189"/>
      <c r="F46" s="189"/>
      <c r="G46" s="196">
        <f t="shared" si="6"/>
        <v>0</v>
      </c>
      <c r="H46" s="177"/>
      <c r="I46" s="187"/>
    </row>
    <row r="47" spans="1:9" customFormat="1" x14ac:dyDescent="0.25">
      <c r="A47" s="1" t="s">
        <v>5</v>
      </c>
      <c r="B47" s="186">
        <f>SUM(B39:B46)</f>
        <v>0</v>
      </c>
      <c r="C47" s="186">
        <f>SUM(C39:C46)</f>
        <v>0</v>
      </c>
      <c r="D47" s="186">
        <f>SUM(D39:D46)</f>
        <v>0</v>
      </c>
      <c r="E47" s="186">
        <f>SUM(E39:E46)</f>
        <v>0</v>
      </c>
      <c r="F47" s="186">
        <f>SUM(F39:F46)</f>
        <v>0</v>
      </c>
      <c r="G47" s="195">
        <f>SUM(B47:F47)</f>
        <v>0</v>
      </c>
      <c r="H47" s="177"/>
      <c r="I47" s="177"/>
    </row>
    <row r="48" spans="1:9" customFormat="1" x14ac:dyDescent="0.25">
      <c r="A48" s="76"/>
      <c r="B48" s="181"/>
      <c r="C48" s="181"/>
      <c r="D48" s="181"/>
      <c r="E48" s="181"/>
      <c r="F48" s="181"/>
      <c r="G48" s="182"/>
      <c r="H48" s="177"/>
      <c r="I48" s="177"/>
    </row>
    <row r="49" spans="1:9" customFormat="1" x14ac:dyDescent="0.25">
      <c r="A49" s="76"/>
      <c r="B49" s="181"/>
      <c r="C49" s="181"/>
      <c r="D49" s="181"/>
      <c r="E49" s="181"/>
      <c r="F49" s="181"/>
      <c r="G49" s="182"/>
      <c r="H49" s="177"/>
      <c r="I49" s="177"/>
    </row>
    <row r="50" spans="1:9" customFormat="1" ht="15.75" x14ac:dyDescent="0.25">
      <c r="A50" s="63" t="s">
        <v>174</v>
      </c>
      <c r="B50" s="193"/>
      <c r="C50" s="193"/>
      <c r="D50" s="193"/>
      <c r="E50" s="193"/>
      <c r="F50" s="181"/>
      <c r="G50" s="182"/>
      <c r="H50" s="177"/>
      <c r="I50" s="177"/>
    </row>
    <row r="51" spans="1:9" customFormat="1" x14ac:dyDescent="0.25">
      <c r="A51" s="1" t="s">
        <v>7</v>
      </c>
      <c r="B51" s="186" t="s">
        <v>0</v>
      </c>
      <c r="C51" s="186" t="s">
        <v>1</v>
      </c>
      <c r="D51" s="186" t="s">
        <v>2</v>
      </c>
      <c r="E51" s="186" t="s">
        <v>3</v>
      </c>
      <c r="F51" s="186" t="s">
        <v>4</v>
      </c>
      <c r="G51" s="195" t="s">
        <v>5</v>
      </c>
      <c r="H51" s="187"/>
      <c r="I51" s="177"/>
    </row>
    <row r="52" spans="1:9" customFormat="1" x14ac:dyDescent="0.25">
      <c r="A52" s="73"/>
      <c r="B52" s="199"/>
      <c r="C52" s="200"/>
      <c r="D52" s="200"/>
      <c r="E52" s="200"/>
      <c r="F52" s="200"/>
      <c r="G52" s="196">
        <f t="shared" ref="G52:G54" si="7">SUM(B52:F52)</f>
        <v>0</v>
      </c>
      <c r="H52" s="177"/>
      <c r="I52" s="177"/>
    </row>
    <row r="53" spans="1:9" customFormat="1" x14ac:dyDescent="0.25">
      <c r="A53" s="73"/>
      <c r="B53" s="199"/>
      <c r="C53" s="200"/>
      <c r="D53" s="200"/>
      <c r="E53" s="200"/>
      <c r="F53" s="200"/>
      <c r="G53" s="196">
        <f t="shared" si="7"/>
        <v>0</v>
      </c>
      <c r="H53" s="177"/>
      <c r="I53" s="177"/>
    </row>
    <row r="54" spans="1:9" customFormat="1" x14ac:dyDescent="0.25">
      <c r="A54" s="9"/>
      <c r="B54" s="201"/>
      <c r="C54" s="201"/>
      <c r="D54" s="201"/>
      <c r="E54" s="201"/>
      <c r="F54" s="201"/>
      <c r="G54" s="196">
        <f t="shared" si="7"/>
        <v>0</v>
      </c>
      <c r="H54" s="177"/>
      <c r="I54" s="187"/>
    </row>
    <row r="55" spans="1:9" customFormat="1" x14ac:dyDescent="0.25">
      <c r="A55" s="1" t="s">
        <v>5</v>
      </c>
      <c r="B55" s="186">
        <f>SUM(B52:B54)</f>
        <v>0</v>
      </c>
      <c r="C55" s="186">
        <f>SUM(C52:C54)</f>
        <v>0</v>
      </c>
      <c r="D55" s="186">
        <f>SUM(D52:D54)</f>
        <v>0</v>
      </c>
      <c r="E55" s="186">
        <f>SUM(E52:E54)</f>
        <v>0</v>
      </c>
      <c r="F55" s="186">
        <f>SUM(F52:F54)</f>
        <v>0</v>
      </c>
      <c r="G55" s="195">
        <f>SUM(B55:F55)</f>
        <v>0</v>
      </c>
      <c r="H55" s="177"/>
      <c r="I55" s="177"/>
    </row>
    <row r="56" spans="1:9" customFormat="1" x14ac:dyDescent="0.25">
      <c r="A56" s="76"/>
      <c r="B56" s="181"/>
      <c r="C56" s="181"/>
      <c r="D56" s="181"/>
      <c r="E56" s="181"/>
      <c r="F56" s="181"/>
      <c r="G56" s="182"/>
      <c r="H56" s="177"/>
      <c r="I56" s="177"/>
    </row>
    <row r="57" spans="1:9" customFormat="1" x14ac:dyDescent="0.25">
      <c r="A57" s="76"/>
      <c r="B57" s="181"/>
      <c r="C57" s="181"/>
      <c r="D57" s="181"/>
      <c r="E57" s="181"/>
      <c r="F57" s="181"/>
      <c r="G57" s="182"/>
      <c r="H57" s="177"/>
      <c r="I57" s="177"/>
    </row>
    <row r="58" spans="1:9" customFormat="1" ht="15.75" x14ac:dyDescent="0.25">
      <c r="A58" s="63" t="s">
        <v>175</v>
      </c>
      <c r="B58" s="193"/>
      <c r="C58" s="193"/>
      <c r="D58" s="193"/>
      <c r="E58" s="193"/>
      <c r="F58" s="181"/>
      <c r="G58" s="182"/>
      <c r="H58" s="177"/>
      <c r="I58" s="177"/>
    </row>
    <row r="59" spans="1:9" customFormat="1" x14ac:dyDescent="0.25">
      <c r="A59" s="1" t="s">
        <v>7</v>
      </c>
      <c r="B59" s="186" t="s">
        <v>0</v>
      </c>
      <c r="C59" s="186" t="s">
        <v>1</v>
      </c>
      <c r="D59" s="186" t="s">
        <v>2</v>
      </c>
      <c r="E59" s="186" t="s">
        <v>3</v>
      </c>
      <c r="F59" s="186" t="s">
        <v>4</v>
      </c>
      <c r="G59" s="195" t="s">
        <v>5</v>
      </c>
      <c r="H59" s="187"/>
      <c r="I59" s="177"/>
    </row>
    <row r="60" spans="1:9" customFormat="1" x14ac:dyDescent="0.25">
      <c r="A60" s="7"/>
      <c r="B60" s="201"/>
      <c r="C60" s="201"/>
      <c r="D60" s="201"/>
      <c r="E60" s="201"/>
      <c r="F60" s="201"/>
      <c r="G60" s="196">
        <f t="shared" ref="G60:G62" si="8">SUM(B60:F60)</f>
        <v>0</v>
      </c>
      <c r="H60" s="177"/>
      <c r="I60" s="177"/>
    </row>
    <row r="61" spans="1:9" customFormat="1" x14ac:dyDescent="0.25">
      <c r="A61" s="8"/>
      <c r="B61" s="201"/>
      <c r="C61" s="200"/>
      <c r="D61" s="200"/>
      <c r="E61" s="200"/>
      <c r="F61" s="200"/>
      <c r="G61" s="196">
        <f t="shared" si="8"/>
        <v>0</v>
      </c>
      <c r="H61" s="177"/>
      <c r="I61" s="177"/>
    </row>
    <row r="62" spans="1:9" customFormat="1" x14ac:dyDescent="0.25">
      <c r="A62" s="8"/>
      <c r="B62" s="201"/>
      <c r="C62" s="201"/>
      <c r="D62" s="201"/>
      <c r="E62" s="201"/>
      <c r="F62" s="201"/>
      <c r="G62" s="196">
        <f t="shared" si="8"/>
        <v>0</v>
      </c>
      <c r="H62" s="177"/>
      <c r="I62" s="187"/>
    </row>
    <row r="63" spans="1:9" customFormat="1" x14ac:dyDescent="0.25">
      <c r="A63" s="1" t="s">
        <v>5</v>
      </c>
      <c r="B63" s="202">
        <f>SUM(B60:B62)</f>
        <v>0</v>
      </c>
      <c r="C63" s="186">
        <f>SUM(C60:C62)</f>
        <v>0</v>
      </c>
      <c r="D63" s="186">
        <f>SUM(D60:D62)</f>
        <v>0</v>
      </c>
      <c r="E63" s="186">
        <f>SUM(E60:E62)</f>
        <v>0</v>
      </c>
      <c r="F63" s="186">
        <f>SUM(F60:F62)</f>
        <v>0</v>
      </c>
      <c r="G63" s="195">
        <f>SUM(B63:F63)</f>
        <v>0</v>
      </c>
      <c r="H63" s="177"/>
      <c r="I63" s="177"/>
    </row>
    <row r="64" spans="1:9" customFormat="1" x14ac:dyDescent="0.25">
      <c r="A64" s="76"/>
      <c r="B64" s="181"/>
      <c r="C64" s="181"/>
      <c r="D64" s="181"/>
      <c r="E64" s="181"/>
      <c r="F64" s="181"/>
      <c r="G64" s="182"/>
      <c r="H64" s="177"/>
      <c r="I64" s="177"/>
    </row>
    <row r="65" spans="1:9" customFormat="1" x14ac:dyDescent="0.25">
      <c r="A65" s="76"/>
      <c r="B65" s="181"/>
      <c r="C65" s="181"/>
      <c r="D65" s="181"/>
      <c r="E65" s="181"/>
      <c r="F65" s="181"/>
      <c r="G65" s="182"/>
      <c r="H65" s="177"/>
      <c r="I65" s="177"/>
    </row>
    <row r="66" spans="1:9" customFormat="1" ht="15.75" x14ac:dyDescent="0.25">
      <c r="A66" s="63" t="s">
        <v>176</v>
      </c>
      <c r="B66" s="193"/>
      <c r="C66" s="193"/>
      <c r="D66" s="181"/>
      <c r="E66" s="181"/>
      <c r="F66" s="181"/>
      <c r="G66" s="182"/>
      <c r="H66" s="177"/>
      <c r="I66" s="177"/>
    </row>
    <row r="67" spans="1:9" customFormat="1" x14ac:dyDescent="0.25">
      <c r="A67" s="1" t="s">
        <v>7</v>
      </c>
      <c r="B67" s="186" t="s">
        <v>0</v>
      </c>
      <c r="C67" s="186" t="s">
        <v>1</v>
      </c>
      <c r="D67" s="186" t="s">
        <v>2</v>
      </c>
      <c r="E67" s="186" t="s">
        <v>3</v>
      </c>
      <c r="F67" s="186" t="s">
        <v>4</v>
      </c>
      <c r="G67" s="195" t="s">
        <v>5</v>
      </c>
      <c r="H67" s="187"/>
      <c r="I67" s="177"/>
    </row>
    <row r="68" spans="1:9" customFormat="1" x14ac:dyDescent="0.25">
      <c r="A68" s="7"/>
      <c r="B68" s="201"/>
      <c r="C68" s="200"/>
      <c r="D68" s="200"/>
      <c r="E68" s="200"/>
      <c r="F68" s="200"/>
      <c r="G68" s="196">
        <f t="shared" ref="G68:G72" si="9">SUM(B68:F68)</f>
        <v>0</v>
      </c>
      <c r="H68" s="177"/>
      <c r="I68" s="177"/>
    </row>
    <row r="69" spans="1:9" customFormat="1" x14ac:dyDescent="0.25">
      <c r="A69" s="7"/>
      <c r="B69" s="201"/>
      <c r="C69" s="201"/>
      <c r="D69" s="201"/>
      <c r="E69" s="201"/>
      <c r="F69" s="201"/>
      <c r="G69" s="196">
        <f t="shared" si="9"/>
        <v>0</v>
      </c>
      <c r="H69" s="177"/>
      <c r="I69" s="177"/>
    </row>
    <row r="70" spans="1:9" customFormat="1" x14ac:dyDescent="0.25">
      <c r="A70" s="7"/>
      <c r="B70" s="201"/>
      <c r="C70" s="201"/>
      <c r="D70" s="201"/>
      <c r="E70" s="201"/>
      <c r="F70" s="201"/>
      <c r="G70" s="196">
        <f t="shared" si="9"/>
        <v>0</v>
      </c>
      <c r="H70" s="177"/>
      <c r="I70" s="177"/>
    </row>
    <row r="71" spans="1:9" customFormat="1" x14ac:dyDescent="0.25">
      <c r="A71" s="7"/>
      <c r="B71" s="201"/>
      <c r="C71" s="201"/>
      <c r="D71" s="201"/>
      <c r="E71" s="201"/>
      <c r="F71" s="201"/>
      <c r="G71" s="196">
        <f t="shared" si="9"/>
        <v>0</v>
      </c>
      <c r="H71" s="177"/>
      <c r="I71" s="187"/>
    </row>
    <row r="72" spans="1:9" customFormat="1" x14ac:dyDescent="0.25">
      <c r="A72" s="7"/>
      <c r="B72" s="203"/>
      <c r="C72" s="203"/>
      <c r="D72" s="203"/>
      <c r="E72" s="203"/>
      <c r="F72" s="203"/>
      <c r="G72" s="196">
        <f t="shared" si="9"/>
        <v>0</v>
      </c>
      <c r="H72" s="177"/>
      <c r="I72" s="177"/>
    </row>
    <row r="73" spans="1:9" customFormat="1" x14ac:dyDescent="0.25">
      <c r="A73" s="1" t="s">
        <v>5</v>
      </c>
      <c r="B73" s="202">
        <f>SUM(B68:B72)</f>
        <v>0</v>
      </c>
      <c r="C73" s="186">
        <f>SUM(C68:C72)</f>
        <v>0</v>
      </c>
      <c r="D73" s="186">
        <f>SUM(D68:D72)</f>
        <v>0</v>
      </c>
      <c r="E73" s="186">
        <f>SUM(E68:E72)</f>
        <v>0</v>
      </c>
      <c r="F73" s="186">
        <f>SUM(F68:F72)</f>
        <v>0</v>
      </c>
      <c r="G73" s="195">
        <f>SUM(B73:F73)</f>
        <v>0</v>
      </c>
      <c r="H73" s="177"/>
      <c r="I73" s="177"/>
    </row>
    <row r="74" spans="1:9" customFormat="1" x14ac:dyDescent="0.25">
      <c r="A74" s="76"/>
      <c r="B74" s="181"/>
      <c r="C74" s="181"/>
      <c r="D74" s="181"/>
      <c r="E74" s="181"/>
      <c r="F74" s="181"/>
      <c r="G74" s="182"/>
      <c r="H74" s="177"/>
      <c r="I74" s="177"/>
    </row>
    <row r="75" spans="1:9" customFormat="1" ht="15.75" x14ac:dyDescent="0.25">
      <c r="A75" s="63" t="s">
        <v>177</v>
      </c>
      <c r="B75" s="193"/>
      <c r="C75" s="193"/>
      <c r="D75" s="181"/>
      <c r="E75" s="181"/>
      <c r="F75" s="181"/>
      <c r="G75" s="182"/>
      <c r="H75" s="177"/>
      <c r="I75" s="177"/>
    </row>
    <row r="76" spans="1:9" customFormat="1" x14ac:dyDescent="0.25">
      <c r="A76" s="1" t="s">
        <v>7</v>
      </c>
      <c r="B76" s="186" t="s">
        <v>0</v>
      </c>
      <c r="C76" s="186" t="s">
        <v>1</v>
      </c>
      <c r="D76" s="186" t="s">
        <v>2</v>
      </c>
      <c r="E76" s="186" t="s">
        <v>3</v>
      </c>
      <c r="F76" s="186" t="s">
        <v>4</v>
      </c>
      <c r="G76" s="195" t="s">
        <v>5</v>
      </c>
      <c r="H76" s="187"/>
      <c r="I76" s="177"/>
    </row>
    <row r="77" spans="1:9" customFormat="1" x14ac:dyDescent="0.25">
      <c r="A77" s="11"/>
      <c r="B77" s="200"/>
      <c r="C77" s="201"/>
      <c r="D77" s="201"/>
      <c r="E77" s="201"/>
      <c r="F77" s="201"/>
      <c r="G77" s="196">
        <f t="shared" ref="G77:G80" si="10">SUM(B77:F77)</f>
        <v>0</v>
      </c>
      <c r="H77" s="177"/>
      <c r="I77" s="177"/>
    </row>
    <row r="78" spans="1:9" customFormat="1" x14ac:dyDescent="0.25">
      <c r="A78" s="11"/>
      <c r="B78" s="200"/>
      <c r="C78" s="201"/>
      <c r="D78" s="201"/>
      <c r="E78" s="201"/>
      <c r="F78" s="201"/>
      <c r="G78" s="196">
        <f t="shared" si="10"/>
        <v>0</v>
      </c>
      <c r="H78" s="177"/>
      <c r="I78" s="177"/>
    </row>
    <row r="79" spans="1:9" customFormat="1" x14ac:dyDescent="0.25">
      <c r="A79" s="11"/>
      <c r="B79" s="200"/>
      <c r="C79" s="200"/>
      <c r="D79" s="200"/>
      <c r="E79" s="200"/>
      <c r="F79" s="200"/>
      <c r="G79" s="196">
        <f t="shared" si="10"/>
        <v>0</v>
      </c>
      <c r="H79" s="177"/>
      <c r="I79" s="177"/>
    </row>
    <row r="80" spans="1:9" customFormat="1" x14ac:dyDescent="0.25">
      <c r="A80" s="12"/>
      <c r="B80" s="189"/>
      <c r="C80" s="189"/>
      <c r="D80" s="189"/>
      <c r="E80" s="189"/>
      <c r="F80" s="189"/>
      <c r="G80" s="196">
        <f t="shared" si="10"/>
        <v>0</v>
      </c>
      <c r="H80" s="177"/>
      <c r="I80" s="177"/>
    </row>
    <row r="81" spans="1:9" customFormat="1" x14ac:dyDescent="0.25">
      <c r="A81" s="1" t="s">
        <v>5</v>
      </c>
      <c r="B81" s="186">
        <f>SUM(B77:B80)</f>
        <v>0</v>
      </c>
      <c r="C81" s="186">
        <f>SUM(C77:C80)</f>
        <v>0</v>
      </c>
      <c r="D81" s="186">
        <f>SUM(D77:D80)</f>
        <v>0</v>
      </c>
      <c r="E81" s="186">
        <f>SUM(E77:E80)</f>
        <v>0</v>
      </c>
      <c r="F81" s="186">
        <f>SUM(F77:F80)</f>
        <v>0</v>
      </c>
      <c r="G81" s="195">
        <f>SUM(B81:F81)</f>
        <v>0</v>
      </c>
      <c r="H81" s="177"/>
      <c r="I81" s="177"/>
    </row>
    <row r="82" spans="1:9" customFormat="1" x14ac:dyDescent="0.25">
      <c r="A82" s="75"/>
      <c r="B82" s="175"/>
      <c r="C82" s="175"/>
      <c r="D82" s="175"/>
      <c r="E82" s="175"/>
      <c r="F82" s="175"/>
      <c r="G82" s="176"/>
      <c r="H82" s="177"/>
      <c r="I82" s="177"/>
    </row>
    <row r="83" spans="1:9" customFormat="1" ht="15.75" thickBot="1" x14ac:dyDescent="0.3">
      <c r="A83" s="77" t="s">
        <v>79</v>
      </c>
      <c r="B83" s="204" t="s">
        <v>80</v>
      </c>
      <c r="C83" s="205"/>
      <c r="D83" s="206" t="s">
        <v>81</v>
      </c>
      <c r="E83" s="205"/>
      <c r="F83" s="206"/>
      <c r="G83" s="207"/>
      <c r="H83" s="208"/>
      <c r="I83" s="177"/>
    </row>
    <row r="84" spans="1:9" customFormat="1" ht="45" x14ac:dyDescent="0.25">
      <c r="A84" s="78" t="s">
        <v>373</v>
      </c>
      <c r="B84" s="175"/>
      <c r="C84" s="175"/>
      <c r="D84" s="175"/>
      <c r="E84" s="175"/>
      <c r="F84" s="175"/>
      <c r="G84" s="176"/>
      <c r="H84" s="177"/>
      <c r="I84" s="177"/>
    </row>
    <row r="85" spans="1:9" customFormat="1" x14ac:dyDescent="0.25">
      <c r="A85" s="75"/>
      <c r="B85" s="175"/>
      <c r="C85" s="175"/>
      <c r="D85" s="175"/>
      <c r="E85" s="175"/>
      <c r="F85" s="175"/>
      <c r="G85" s="176"/>
      <c r="H85" s="177"/>
      <c r="I85" s="177"/>
    </row>
    <row r="86" spans="1:9" customFormat="1" ht="15.75" thickBot="1" x14ac:dyDescent="0.3">
      <c r="A86" s="77" t="s">
        <v>82</v>
      </c>
      <c r="B86" s="204" t="s">
        <v>80</v>
      </c>
      <c r="C86" s="205"/>
      <c r="D86" s="206" t="s">
        <v>81</v>
      </c>
      <c r="E86" s="205"/>
      <c r="F86" s="175"/>
      <c r="G86" s="176"/>
      <c r="H86" s="177"/>
      <c r="I86" s="177"/>
    </row>
    <row r="87" spans="1:9" customFormat="1" x14ac:dyDescent="0.25">
      <c r="A87" s="75"/>
      <c r="B87" s="175"/>
      <c r="C87" s="175"/>
      <c r="D87" s="175"/>
      <c r="E87" s="175"/>
      <c r="F87" s="175"/>
      <c r="G87" s="176"/>
      <c r="H87" s="177"/>
      <c r="I87" s="177"/>
    </row>
    <row r="88" spans="1:9" s="80" customFormat="1" x14ac:dyDescent="0.25">
      <c r="A88" s="79"/>
      <c r="B88" s="209"/>
      <c r="C88" s="209"/>
      <c r="D88" s="209"/>
      <c r="E88" s="209"/>
      <c r="F88" s="209"/>
      <c r="G88" s="187"/>
      <c r="H88" s="177"/>
      <c r="I88" s="177"/>
    </row>
    <row r="89" spans="1:9" s="80" customFormat="1" x14ac:dyDescent="0.25">
      <c r="A89" s="79"/>
      <c r="B89" s="209"/>
      <c r="C89" s="209"/>
      <c r="D89" s="209"/>
      <c r="E89" s="209"/>
      <c r="F89" s="209"/>
      <c r="G89" s="187"/>
      <c r="H89" s="177"/>
      <c r="I89" s="177"/>
    </row>
    <row r="90" spans="1:9" s="80" customFormat="1" x14ac:dyDescent="0.25">
      <c r="A90" s="79"/>
      <c r="B90" s="209"/>
      <c r="C90" s="209"/>
      <c r="D90" s="209"/>
      <c r="E90" s="209"/>
      <c r="F90" s="209"/>
      <c r="G90" s="187"/>
      <c r="H90" s="177"/>
      <c r="I90" s="177"/>
    </row>
    <row r="91" spans="1:9" s="80" customFormat="1" x14ac:dyDescent="0.25">
      <c r="A91" s="79"/>
      <c r="B91" s="209"/>
      <c r="C91" s="209"/>
      <c r="D91" s="209"/>
      <c r="E91" s="209"/>
      <c r="F91" s="209"/>
      <c r="G91" s="187"/>
      <c r="H91" s="177"/>
      <c r="I91" s="177"/>
    </row>
    <row r="92" spans="1:9" s="80" customFormat="1" x14ac:dyDescent="0.25">
      <c r="A92" s="79"/>
      <c r="B92" s="209"/>
      <c r="C92" s="209"/>
      <c r="D92" s="209"/>
      <c r="E92" s="209"/>
      <c r="F92" s="209"/>
      <c r="G92" s="187"/>
      <c r="H92" s="177"/>
      <c r="I92" s="177"/>
    </row>
    <row r="93" spans="1:9" s="80" customFormat="1" x14ac:dyDescent="0.25">
      <c r="A93" s="79"/>
      <c r="B93" s="209"/>
      <c r="C93" s="209"/>
      <c r="D93" s="209"/>
      <c r="E93" s="209"/>
      <c r="F93" s="209"/>
      <c r="G93" s="187"/>
      <c r="H93" s="177"/>
      <c r="I93" s="177"/>
    </row>
    <row r="94" spans="1:9" s="80" customFormat="1" x14ac:dyDescent="0.25">
      <c r="A94" s="79"/>
      <c r="B94" s="209"/>
      <c r="C94" s="209"/>
      <c r="D94" s="209"/>
      <c r="E94" s="209"/>
      <c r="F94" s="209"/>
      <c r="G94" s="187"/>
      <c r="H94" s="177"/>
      <c r="I94" s="177"/>
    </row>
    <row r="95" spans="1:9" s="80" customFormat="1" x14ac:dyDescent="0.25">
      <c r="A95" s="79"/>
      <c r="B95" s="209"/>
      <c r="C95" s="209"/>
      <c r="D95" s="209"/>
      <c r="E95" s="209"/>
      <c r="F95" s="209"/>
      <c r="G95" s="187"/>
      <c r="H95" s="177"/>
      <c r="I95" s="177"/>
    </row>
    <row r="96" spans="1:9" s="80" customFormat="1" x14ac:dyDescent="0.25">
      <c r="A96" s="79"/>
      <c r="B96" s="209"/>
      <c r="C96" s="209"/>
      <c r="D96" s="209"/>
      <c r="E96" s="209"/>
      <c r="F96" s="209"/>
      <c r="G96" s="187"/>
      <c r="H96" s="177"/>
      <c r="I96" s="177"/>
    </row>
    <row r="97" spans="1:9" s="80" customFormat="1" x14ac:dyDescent="0.25">
      <c r="A97" s="79"/>
      <c r="B97" s="209"/>
      <c r="C97" s="209"/>
      <c r="D97" s="209"/>
      <c r="E97" s="209"/>
      <c r="F97" s="209"/>
      <c r="G97" s="187"/>
      <c r="H97" s="177"/>
      <c r="I97" s="177"/>
    </row>
    <row r="98" spans="1:9" s="80" customFormat="1" x14ac:dyDescent="0.25">
      <c r="A98" s="79"/>
      <c r="B98" s="209"/>
      <c r="C98" s="209"/>
      <c r="D98" s="209"/>
      <c r="E98" s="209"/>
      <c r="F98" s="209"/>
      <c r="G98" s="187"/>
      <c r="H98" s="177"/>
      <c r="I98" s="177"/>
    </row>
    <row r="99" spans="1:9" s="80" customFormat="1" x14ac:dyDescent="0.25">
      <c r="A99" s="79"/>
      <c r="B99" s="209"/>
      <c r="C99" s="209"/>
      <c r="D99" s="209"/>
      <c r="E99" s="209"/>
      <c r="F99" s="209"/>
      <c r="G99" s="187"/>
      <c r="H99" s="177"/>
      <c r="I99" s="177"/>
    </row>
    <row r="100" spans="1:9" s="80" customFormat="1" x14ac:dyDescent="0.25">
      <c r="A100" s="79"/>
      <c r="B100" s="209"/>
      <c r="C100" s="209"/>
      <c r="D100" s="209"/>
      <c r="E100" s="209"/>
      <c r="F100" s="209"/>
      <c r="G100" s="187"/>
      <c r="H100" s="177"/>
      <c r="I100" s="177"/>
    </row>
    <row r="101" spans="1:9" s="80" customFormat="1" x14ac:dyDescent="0.25">
      <c r="A101" s="79"/>
      <c r="B101" s="209"/>
      <c r="C101" s="209"/>
      <c r="D101" s="209"/>
      <c r="E101" s="209"/>
      <c r="F101" s="209"/>
      <c r="G101" s="187"/>
      <c r="H101" s="177"/>
      <c r="I101" s="177"/>
    </row>
    <row r="102" spans="1:9" s="80" customFormat="1" x14ac:dyDescent="0.25">
      <c r="A102" s="79"/>
      <c r="B102" s="209"/>
      <c r="C102" s="209"/>
      <c r="D102" s="209"/>
      <c r="E102" s="209"/>
      <c r="F102" s="209"/>
      <c r="G102" s="187"/>
      <c r="H102" s="177"/>
      <c r="I102" s="177"/>
    </row>
    <row r="103" spans="1:9" s="80" customFormat="1" x14ac:dyDescent="0.25">
      <c r="A103" s="79"/>
      <c r="B103" s="209"/>
      <c r="C103" s="209"/>
      <c r="D103" s="209"/>
      <c r="E103" s="209"/>
      <c r="F103" s="209"/>
      <c r="G103" s="187"/>
      <c r="H103" s="177"/>
      <c r="I103" s="177"/>
    </row>
    <row r="104" spans="1:9" s="80" customFormat="1" x14ac:dyDescent="0.25">
      <c r="A104" s="79"/>
      <c r="B104" s="209"/>
      <c r="C104" s="209"/>
      <c r="D104" s="209"/>
      <c r="E104" s="209"/>
      <c r="F104" s="209"/>
      <c r="G104" s="187"/>
      <c r="H104" s="177"/>
      <c r="I104" s="177"/>
    </row>
    <row r="105" spans="1:9" s="80" customFormat="1" x14ac:dyDescent="0.25">
      <c r="A105" s="79"/>
      <c r="B105" s="209"/>
      <c r="C105" s="209"/>
      <c r="D105" s="209"/>
      <c r="E105" s="209"/>
      <c r="F105" s="209"/>
      <c r="G105" s="187"/>
      <c r="H105" s="177"/>
      <c r="I105" s="177"/>
    </row>
    <row r="106" spans="1:9" s="80" customFormat="1" x14ac:dyDescent="0.25">
      <c r="A106" s="79"/>
      <c r="B106" s="209"/>
      <c r="C106" s="209"/>
      <c r="D106" s="209"/>
      <c r="E106" s="209"/>
      <c r="F106" s="209"/>
      <c r="G106" s="187"/>
      <c r="H106" s="177"/>
      <c r="I106" s="177"/>
    </row>
    <row r="107" spans="1:9" s="80" customFormat="1" x14ac:dyDescent="0.25">
      <c r="A107" s="79"/>
      <c r="B107" s="209"/>
      <c r="C107" s="209"/>
      <c r="D107" s="209"/>
      <c r="E107" s="209"/>
      <c r="F107" s="209"/>
      <c r="G107" s="187"/>
      <c r="H107" s="177"/>
      <c r="I107" s="177"/>
    </row>
    <row r="108" spans="1:9" s="80" customFormat="1" x14ac:dyDescent="0.25">
      <c r="A108" s="79"/>
      <c r="B108" s="209"/>
      <c r="C108" s="209"/>
      <c r="D108" s="209"/>
      <c r="E108" s="209"/>
      <c r="F108" s="209"/>
      <c r="G108" s="187"/>
      <c r="H108" s="177"/>
      <c r="I108" s="177"/>
    </row>
    <row r="109" spans="1:9" s="80" customFormat="1" x14ac:dyDescent="0.25">
      <c r="A109" s="79"/>
      <c r="B109" s="209"/>
      <c r="C109" s="209"/>
      <c r="D109" s="209"/>
      <c r="E109" s="209"/>
      <c r="F109" s="209"/>
      <c r="G109" s="187"/>
      <c r="H109" s="177"/>
      <c r="I109" s="177"/>
    </row>
    <row r="110" spans="1:9" s="80" customFormat="1" x14ac:dyDescent="0.25">
      <c r="A110" s="79"/>
      <c r="B110" s="209"/>
      <c r="C110" s="209"/>
      <c r="D110" s="209"/>
      <c r="E110" s="209"/>
      <c r="F110" s="209"/>
      <c r="G110" s="187"/>
      <c r="H110" s="177"/>
      <c r="I110" s="177"/>
    </row>
    <row r="111" spans="1:9" s="80" customFormat="1" x14ac:dyDescent="0.25">
      <c r="A111" s="79"/>
      <c r="B111" s="209"/>
      <c r="C111" s="209"/>
      <c r="D111" s="209"/>
      <c r="E111" s="209"/>
      <c r="F111" s="209"/>
      <c r="G111" s="187"/>
      <c r="H111" s="177"/>
      <c r="I111" s="177"/>
    </row>
    <row r="112" spans="1:9" s="80" customFormat="1" x14ac:dyDescent="0.25">
      <c r="A112" s="79"/>
      <c r="B112" s="209"/>
      <c r="C112" s="209"/>
      <c r="D112" s="209"/>
      <c r="E112" s="209"/>
      <c r="F112" s="209"/>
      <c r="G112" s="187"/>
      <c r="H112" s="177"/>
      <c r="I112" s="177"/>
    </row>
    <row r="113" spans="1:9" s="80" customFormat="1" x14ac:dyDescent="0.25">
      <c r="A113" s="79"/>
      <c r="B113" s="209"/>
      <c r="C113" s="209"/>
      <c r="D113" s="209"/>
      <c r="E113" s="209"/>
      <c r="F113" s="209"/>
      <c r="G113" s="187"/>
      <c r="H113" s="177"/>
      <c r="I113" s="177"/>
    </row>
    <row r="114" spans="1:9" s="80" customFormat="1" x14ac:dyDescent="0.25">
      <c r="A114" s="79"/>
      <c r="B114" s="209"/>
      <c r="C114" s="209"/>
      <c r="D114" s="209"/>
      <c r="E114" s="209"/>
      <c r="F114" s="209"/>
      <c r="G114" s="187"/>
      <c r="H114" s="177"/>
      <c r="I114" s="177"/>
    </row>
    <row r="115" spans="1:9" s="80" customFormat="1" x14ac:dyDescent="0.25">
      <c r="A115" s="79"/>
      <c r="B115" s="209"/>
      <c r="C115" s="209"/>
      <c r="D115" s="209"/>
      <c r="E115" s="209"/>
      <c r="F115" s="209"/>
      <c r="G115" s="187"/>
      <c r="H115" s="177"/>
      <c r="I115" s="177"/>
    </row>
    <row r="116" spans="1:9" s="80" customFormat="1" x14ac:dyDescent="0.25">
      <c r="A116" s="79"/>
      <c r="B116" s="209"/>
      <c r="C116" s="209"/>
      <c r="D116" s="209"/>
      <c r="E116" s="209"/>
      <c r="F116" s="209"/>
      <c r="G116" s="187"/>
      <c r="H116" s="177"/>
      <c r="I116" s="177"/>
    </row>
    <row r="117" spans="1:9" s="80" customFormat="1" x14ac:dyDescent="0.25">
      <c r="A117" s="79"/>
      <c r="B117" s="209"/>
      <c r="C117" s="209"/>
      <c r="D117" s="209"/>
      <c r="E117" s="209"/>
      <c r="F117" s="209"/>
      <c r="G117" s="187"/>
      <c r="H117" s="177"/>
      <c r="I117" s="177"/>
    </row>
    <row r="118" spans="1:9" s="80" customFormat="1" x14ac:dyDescent="0.25">
      <c r="A118" s="79"/>
      <c r="B118" s="209"/>
      <c r="C118" s="209"/>
      <c r="D118" s="209"/>
      <c r="E118" s="209"/>
      <c r="F118" s="209"/>
      <c r="G118" s="187"/>
      <c r="H118" s="177"/>
      <c r="I118" s="177"/>
    </row>
    <row r="119" spans="1:9" s="80" customFormat="1" x14ac:dyDescent="0.25">
      <c r="A119" s="79"/>
      <c r="B119" s="209"/>
      <c r="C119" s="209"/>
      <c r="D119" s="209"/>
      <c r="E119" s="209"/>
      <c r="F119" s="209"/>
      <c r="G119" s="187"/>
      <c r="H119" s="177"/>
      <c r="I119" s="177"/>
    </row>
    <row r="120" spans="1:9" s="80" customFormat="1" x14ac:dyDescent="0.25">
      <c r="A120" s="79"/>
      <c r="B120" s="209"/>
      <c r="C120" s="209"/>
      <c r="D120" s="209"/>
      <c r="E120" s="209"/>
      <c r="F120" s="209"/>
      <c r="G120" s="187"/>
      <c r="H120" s="177"/>
      <c r="I120" s="177"/>
    </row>
    <row r="121" spans="1:9" s="80" customFormat="1" x14ac:dyDescent="0.25">
      <c r="A121" s="79"/>
      <c r="B121" s="209"/>
      <c r="C121" s="209"/>
      <c r="D121" s="209"/>
      <c r="E121" s="209"/>
      <c r="F121" s="209"/>
      <c r="G121" s="187"/>
      <c r="H121" s="177"/>
      <c r="I121" s="177"/>
    </row>
    <row r="122" spans="1:9" s="80" customFormat="1" x14ac:dyDescent="0.25">
      <c r="A122" s="79"/>
      <c r="B122" s="209"/>
      <c r="C122" s="209"/>
      <c r="D122" s="209"/>
      <c r="E122" s="209"/>
      <c r="F122" s="209"/>
      <c r="G122" s="187"/>
      <c r="H122" s="177"/>
      <c r="I122" s="177"/>
    </row>
    <row r="123" spans="1:9" s="80" customFormat="1" x14ac:dyDescent="0.25">
      <c r="A123" s="79"/>
      <c r="B123" s="209"/>
      <c r="C123" s="209"/>
      <c r="D123" s="209"/>
      <c r="E123" s="209"/>
      <c r="F123" s="209"/>
      <c r="G123" s="187"/>
      <c r="H123" s="177"/>
      <c r="I123" s="177"/>
    </row>
    <row r="124" spans="1:9" s="80" customFormat="1" x14ac:dyDescent="0.25">
      <c r="A124" s="79"/>
      <c r="B124" s="209"/>
      <c r="C124" s="209"/>
      <c r="D124" s="209"/>
      <c r="E124" s="209"/>
      <c r="F124" s="209"/>
      <c r="G124" s="187"/>
      <c r="H124" s="177"/>
      <c r="I124" s="177"/>
    </row>
    <row r="125" spans="1:9" s="80" customFormat="1" x14ac:dyDescent="0.25">
      <c r="A125" s="79"/>
      <c r="B125" s="209"/>
      <c r="C125" s="209"/>
      <c r="D125" s="209"/>
      <c r="E125" s="209"/>
      <c r="F125" s="209"/>
      <c r="G125" s="187"/>
      <c r="H125" s="177"/>
      <c r="I125" s="177"/>
    </row>
    <row r="126" spans="1:9" s="80" customFormat="1" x14ac:dyDescent="0.25">
      <c r="A126" s="79"/>
      <c r="B126" s="209"/>
      <c r="C126" s="209"/>
      <c r="D126" s="209"/>
      <c r="E126" s="209"/>
      <c r="F126" s="209"/>
      <c r="G126" s="187"/>
      <c r="H126" s="177"/>
      <c r="I126" s="177"/>
    </row>
    <row r="127" spans="1:9" s="80" customFormat="1" x14ac:dyDescent="0.25">
      <c r="A127" s="79"/>
      <c r="B127" s="209"/>
      <c r="C127" s="209"/>
      <c r="D127" s="209"/>
      <c r="E127" s="209"/>
      <c r="F127" s="209"/>
      <c r="G127" s="187"/>
      <c r="H127" s="177"/>
      <c r="I127" s="177"/>
    </row>
    <row r="128" spans="1:9" s="80" customFormat="1" x14ac:dyDescent="0.25">
      <c r="A128" s="79"/>
      <c r="B128" s="209"/>
      <c r="C128" s="209"/>
      <c r="D128" s="209"/>
      <c r="E128" s="209"/>
      <c r="F128" s="209"/>
      <c r="G128" s="187"/>
      <c r="H128" s="177"/>
      <c r="I128" s="177"/>
    </row>
    <row r="129" spans="1:9" s="80" customFormat="1" x14ac:dyDescent="0.25">
      <c r="A129" s="79"/>
      <c r="B129" s="209"/>
      <c r="C129" s="209"/>
      <c r="D129" s="209"/>
      <c r="E129" s="209"/>
      <c r="F129" s="209"/>
      <c r="G129" s="187"/>
      <c r="H129" s="177"/>
      <c r="I129" s="177"/>
    </row>
    <row r="130" spans="1:9" s="80" customFormat="1" x14ac:dyDescent="0.25">
      <c r="A130" s="79"/>
      <c r="B130" s="209"/>
      <c r="C130" s="209"/>
      <c r="D130" s="209"/>
      <c r="E130" s="209"/>
      <c r="F130" s="209"/>
      <c r="G130" s="187"/>
      <c r="H130" s="177"/>
      <c r="I130" s="177"/>
    </row>
    <row r="131" spans="1:9" s="80" customFormat="1" x14ac:dyDescent="0.25">
      <c r="A131" s="79"/>
      <c r="B131" s="209"/>
      <c r="C131" s="209"/>
      <c r="D131" s="209"/>
      <c r="E131" s="209"/>
      <c r="F131" s="209"/>
      <c r="G131" s="187"/>
      <c r="H131" s="177"/>
      <c r="I131" s="177"/>
    </row>
    <row r="132" spans="1:9" s="80" customFormat="1" x14ac:dyDescent="0.25">
      <c r="A132" s="79"/>
      <c r="B132" s="209"/>
      <c r="C132" s="209"/>
      <c r="D132" s="209"/>
      <c r="E132" s="209"/>
      <c r="F132" s="209"/>
      <c r="G132" s="187"/>
      <c r="H132" s="177"/>
      <c r="I132" s="177"/>
    </row>
    <row r="133" spans="1:9" s="80" customFormat="1" x14ac:dyDescent="0.25">
      <c r="A133" s="79"/>
      <c r="B133" s="209"/>
      <c r="C133" s="209"/>
      <c r="D133" s="209"/>
      <c r="E133" s="209"/>
      <c r="F133" s="209"/>
      <c r="G133" s="187"/>
      <c r="H133" s="177"/>
      <c r="I133" s="177"/>
    </row>
    <row r="134" spans="1:9" s="80" customFormat="1" x14ac:dyDescent="0.25">
      <c r="A134" s="79"/>
      <c r="B134" s="209"/>
      <c r="C134" s="209"/>
      <c r="D134" s="209"/>
      <c r="E134" s="209"/>
      <c r="F134" s="209"/>
      <c r="G134" s="187"/>
      <c r="H134" s="177"/>
      <c r="I134" s="177"/>
    </row>
    <row r="135" spans="1:9" s="80" customFormat="1" x14ac:dyDescent="0.25">
      <c r="A135" s="79"/>
      <c r="B135" s="209"/>
      <c r="C135" s="209"/>
      <c r="D135" s="209"/>
      <c r="E135" s="209"/>
      <c r="F135" s="209"/>
      <c r="G135" s="187"/>
      <c r="H135" s="177"/>
      <c r="I135" s="177"/>
    </row>
    <row r="136" spans="1:9" s="80" customFormat="1" x14ac:dyDescent="0.25">
      <c r="A136" s="79"/>
      <c r="B136" s="209"/>
      <c r="C136" s="209"/>
      <c r="D136" s="209"/>
      <c r="E136" s="209"/>
      <c r="F136" s="209"/>
      <c r="G136" s="187"/>
      <c r="H136" s="177"/>
      <c r="I136" s="177"/>
    </row>
    <row r="137" spans="1:9" s="80" customFormat="1" x14ac:dyDescent="0.25">
      <c r="A137" s="79"/>
      <c r="B137" s="209"/>
      <c r="C137" s="209"/>
      <c r="D137" s="209"/>
      <c r="E137" s="209"/>
      <c r="F137" s="209"/>
      <c r="G137" s="187"/>
      <c r="H137" s="177"/>
      <c r="I137" s="177"/>
    </row>
    <row r="138" spans="1:9" s="80" customFormat="1" x14ac:dyDescent="0.25">
      <c r="A138" s="79"/>
      <c r="B138" s="209"/>
      <c r="C138" s="209"/>
      <c r="D138" s="209"/>
      <c r="E138" s="209"/>
      <c r="F138" s="209"/>
      <c r="G138" s="187"/>
      <c r="H138" s="177"/>
      <c r="I138" s="177"/>
    </row>
    <row r="139" spans="1:9" s="80" customFormat="1" x14ac:dyDescent="0.25">
      <c r="A139" s="79"/>
      <c r="B139" s="209"/>
      <c r="C139" s="209"/>
      <c r="D139" s="209"/>
      <c r="E139" s="209"/>
      <c r="F139" s="209"/>
      <c r="G139" s="187"/>
      <c r="H139" s="177"/>
      <c r="I139" s="177"/>
    </row>
    <row r="140" spans="1:9" s="80" customFormat="1" x14ac:dyDescent="0.25">
      <c r="A140" s="79"/>
      <c r="B140" s="209"/>
      <c r="C140" s="209"/>
      <c r="D140" s="209"/>
      <c r="E140" s="209"/>
      <c r="F140" s="209"/>
      <c r="G140" s="187"/>
      <c r="H140" s="177"/>
      <c r="I140" s="177"/>
    </row>
    <row r="141" spans="1:9" s="80" customFormat="1" x14ac:dyDescent="0.25">
      <c r="A141" s="79"/>
      <c r="B141" s="209"/>
      <c r="C141" s="209"/>
      <c r="D141" s="209"/>
      <c r="E141" s="209"/>
      <c r="F141" s="209"/>
      <c r="G141" s="187"/>
      <c r="H141" s="177"/>
      <c r="I141" s="177"/>
    </row>
    <row r="142" spans="1:9" s="80" customFormat="1" x14ac:dyDescent="0.25">
      <c r="A142" s="79"/>
      <c r="B142" s="209"/>
      <c r="C142" s="209"/>
      <c r="D142" s="209"/>
      <c r="E142" s="209"/>
      <c r="F142" s="209"/>
      <c r="G142" s="187"/>
      <c r="H142" s="177"/>
      <c r="I142" s="177"/>
    </row>
    <row r="143" spans="1:9" s="80" customFormat="1" x14ac:dyDescent="0.25">
      <c r="A143" s="79"/>
      <c r="B143" s="209"/>
      <c r="C143" s="209"/>
      <c r="D143" s="209"/>
      <c r="E143" s="209"/>
      <c r="F143" s="209"/>
      <c r="G143" s="187"/>
      <c r="H143" s="177"/>
      <c r="I143" s="177"/>
    </row>
    <row r="144" spans="1:9" s="80" customFormat="1" x14ac:dyDescent="0.25">
      <c r="A144" s="79"/>
      <c r="B144" s="209"/>
      <c r="C144" s="209"/>
      <c r="D144" s="209"/>
      <c r="E144" s="209"/>
      <c r="F144" s="209"/>
      <c r="G144" s="187"/>
      <c r="H144" s="177"/>
      <c r="I144" s="177"/>
    </row>
    <row r="145" spans="1:9" s="80" customFormat="1" x14ac:dyDescent="0.25">
      <c r="A145" s="79"/>
      <c r="B145" s="209"/>
      <c r="C145" s="209"/>
      <c r="D145" s="209"/>
      <c r="E145" s="209"/>
      <c r="F145" s="209"/>
      <c r="G145" s="187"/>
      <c r="H145" s="177"/>
      <c r="I145" s="177"/>
    </row>
    <row r="146" spans="1:9" s="80" customFormat="1" x14ac:dyDescent="0.25">
      <c r="A146" s="79"/>
      <c r="B146" s="209"/>
      <c r="C146" s="209"/>
      <c r="D146" s="209"/>
      <c r="E146" s="209"/>
      <c r="F146" s="209"/>
      <c r="G146" s="187"/>
      <c r="H146" s="177"/>
      <c r="I146" s="177"/>
    </row>
    <row r="147" spans="1:9" s="80" customFormat="1" x14ac:dyDescent="0.25">
      <c r="A147" s="79"/>
      <c r="B147" s="209"/>
      <c r="C147" s="209"/>
      <c r="D147" s="209"/>
      <c r="E147" s="209"/>
      <c r="F147" s="209"/>
      <c r="G147" s="187"/>
      <c r="H147" s="177"/>
      <c r="I147" s="177"/>
    </row>
    <row r="148" spans="1:9" s="80" customFormat="1" x14ac:dyDescent="0.25">
      <c r="A148" s="79"/>
      <c r="B148" s="209"/>
      <c r="C148" s="209"/>
      <c r="D148" s="209"/>
      <c r="E148" s="209"/>
      <c r="F148" s="209"/>
      <c r="G148" s="187"/>
      <c r="H148" s="177"/>
      <c r="I148" s="177"/>
    </row>
    <row r="149" spans="1:9" s="80" customFormat="1" x14ac:dyDescent="0.25">
      <c r="A149" s="79"/>
      <c r="B149" s="209"/>
      <c r="C149" s="209"/>
      <c r="D149" s="209"/>
      <c r="E149" s="209"/>
      <c r="F149" s="209"/>
      <c r="G149" s="187"/>
      <c r="H149" s="177"/>
      <c r="I149" s="177"/>
    </row>
    <row r="150" spans="1:9" s="80" customFormat="1" x14ac:dyDescent="0.25">
      <c r="A150" s="79"/>
      <c r="B150" s="209"/>
      <c r="C150" s="209"/>
      <c r="D150" s="209"/>
      <c r="E150" s="209"/>
      <c r="F150" s="209"/>
      <c r="G150" s="187"/>
      <c r="H150" s="177"/>
      <c r="I150" s="177"/>
    </row>
  </sheetData>
  <sheetProtection insertRows="0"/>
  <mergeCells count="3">
    <mergeCell ref="B4:G4"/>
    <mergeCell ref="B5:G5"/>
    <mergeCell ref="B6:G6"/>
  </mergeCells>
  <phoneticPr fontId="35" type="noConversion"/>
  <pageMargins left="0.70866141732283472" right="0.70866141732283472" top="0.74803149606299213" bottom="0.74803149606299213" header="0.31496062992125984" footer="0.31496062992125984"/>
  <pageSetup paperSize="9" scale="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49"/>
  <sheetViews>
    <sheetView workbookViewId="0"/>
  </sheetViews>
  <sheetFormatPr defaultRowHeight="12.75" x14ac:dyDescent="0.25"/>
  <cols>
    <col min="1" max="1" width="15.42578125" style="512" customWidth="1"/>
    <col min="2" max="2" width="75.28515625" style="512" customWidth="1"/>
    <col min="3" max="3" width="10.7109375" style="513" bestFit="1" customWidth="1"/>
    <col min="4" max="4" width="2.7109375" style="512" customWidth="1"/>
    <col min="5" max="6" width="9.140625" style="514"/>
    <col min="7" max="7" width="1.28515625" style="512" customWidth="1"/>
    <col min="8" max="8" width="18.7109375" style="513" customWidth="1"/>
    <col min="9" max="9" width="7.140625" style="513" customWidth="1"/>
    <col min="10" max="10" width="24.140625" style="513" customWidth="1"/>
    <col min="11" max="37" width="9.140625" style="466"/>
    <col min="38" max="16384" width="9.140625" style="512"/>
  </cols>
  <sheetData>
    <row r="1" spans="1:10" s="466" customFormat="1" ht="13.5" thickBot="1" x14ac:dyDescent="0.3">
      <c r="A1" s="465" t="s">
        <v>378</v>
      </c>
      <c r="C1" s="467"/>
      <c r="E1" s="468"/>
      <c r="F1" s="468"/>
      <c r="H1" s="467"/>
      <c r="I1" s="467"/>
      <c r="J1" s="467"/>
    </row>
    <row r="2" spans="1:10" s="466" customFormat="1" x14ac:dyDescent="0.25">
      <c r="A2" s="469" t="s">
        <v>324</v>
      </c>
      <c r="B2" s="469" t="s">
        <v>323</v>
      </c>
      <c r="C2" s="470"/>
      <c r="D2" s="471"/>
      <c r="E2" s="472" t="s">
        <v>324</v>
      </c>
      <c r="F2" s="472" t="s">
        <v>323</v>
      </c>
      <c r="G2" s="471"/>
      <c r="H2" s="470"/>
      <c r="I2" s="470"/>
      <c r="J2" s="473"/>
    </row>
    <row r="3" spans="1:10" s="466" customFormat="1" x14ac:dyDescent="0.25">
      <c r="A3" s="465">
        <v>1720</v>
      </c>
      <c r="B3" s="465">
        <v>215</v>
      </c>
      <c r="C3" s="467"/>
      <c r="E3" s="474">
        <v>1720</v>
      </c>
      <c r="F3" s="474">
        <v>215</v>
      </c>
      <c r="H3" s="467"/>
      <c r="I3" s="467"/>
      <c r="J3" s="475"/>
    </row>
    <row r="4" spans="1:10" s="466" customFormat="1" x14ac:dyDescent="0.25">
      <c r="A4" s="476"/>
      <c r="C4" s="467"/>
      <c r="E4" s="468"/>
      <c r="F4" s="468"/>
      <c r="H4" s="467"/>
      <c r="I4" s="467"/>
      <c r="J4" s="475"/>
    </row>
    <row r="5" spans="1:10" s="466" customFormat="1" ht="38.25" x14ac:dyDescent="0.25">
      <c r="A5" s="476"/>
      <c r="C5" s="474" t="s">
        <v>314</v>
      </c>
      <c r="D5" s="465"/>
      <c r="E5" s="477" t="s">
        <v>313</v>
      </c>
      <c r="F5" s="477" t="s">
        <v>312</v>
      </c>
      <c r="G5" s="465"/>
      <c r="H5" s="478" t="s">
        <v>322</v>
      </c>
      <c r="I5" s="474"/>
      <c r="J5" s="479" t="s">
        <v>321</v>
      </c>
    </row>
    <row r="6" spans="1:10" s="466" customFormat="1" x14ac:dyDescent="0.25">
      <c r="A6" s="476" t="s">
        <v>320</v>
      </c>
      <c r="B6" s="466" t="s">
        <v>319</v>
      </c>
      <c r="C6" s="474">
        <v>100</v>
      </c>
      <c r="D6" s="465"/>
      <c r="E6" s="477">
        <f>E3/12</f>
        <v>143.33333333333334</v>
      </c>
      <c r="F6" s="477">
        <f>F3/12</f>
        <v>17.916666666666668</v>
      </c>
      <c r="G6" s="465"/>
      <c r="H6" s="474" t="s">
        <v>318</v>
      </c>
      <c r="I6" s="474"/>
      <c r="J6" s="479" t="s">
        <v>318</v>
      </c>
    </row>
    <row r="7" spans="1:10" s="466" customFormat="1" ht="13.5" thickBot="1" x14ac:dyDescent="0.3">
      <c r="A7" s="480"/>
      <c r="B7" s="481" t="s">
        <v>317</v>
      </c>
      <c r="C7" s="481"/>
      <c r="D7" s="482"/>
      <c r="E7" s="483"/>
      <c r="F7" s="483"/>
      <c r="G7" s="482"/>
      <c r="H7" s="481"/>
      <c r="I7" s="481"/>
      <c r="J7" s="484"/>
    </row>
    <row r="8" spans="1:10" s="466" customFormat="1" ht="13.5" thickBot="1" x14ac:dyDescent="0.3">
      <c r="C8" s="467"/>
      <c r="H8" s="467"/>
      <c r="I8" s="467"/>
      <c r="J8" s="467"/>
    </row>
    <row r="9" spans="1:10" s="466" customFormat="1" x14ac:dyDescent="0.25">
      <c r="A9" s="485" t="s">
        <v>316</v>
      </c>
      <c r="B9" s="471" t="s">
        <v>315</v>
      </c>
      <c r="C9" s="472" t="s">
        <v>314</v>
      </c>
      <c r="D9" s="486"/>
      <c r="E9" s="487" t="s">
        <v>313</v>
      </c>
      <c r="F9" s="488" t="s">
        <v>312</v>
      </c>
      <c r="G9" s="489"/>
      <c r="H9" s="490" t="s">
        <v>379</v>
      </c>
      <c r="I9" s="491"/>
      <c r="J9" s="492"/>
    </row>
    <row r="10" spans="1:10" s="466" customFormat="1" x14ac:dyDescent="0.25">
      <c r="A10" s="476"/>
      <c r="B10" s="493" t="s">
        <v>311</v>
      </c>
      <c r="C10" s="467"/>
      <c r="D10" s="494"/>
      <c r="E10" s="495" t="s">
        <v>310</v>
      </c>
      <c r="F10" s="496"/>
      <c r="G10" s="489"/>
      <c r="H10" s="497" t="s">
        <v>309</v>
      </c>
      <c r="I10" s="467"/>
      <c r="J10" s="479" t="s">
        <v>308</v>
      </c>
    </row>
    <row r="11" spans="1:10" s="466" customFormat="1" x14ac:dyDescent="0.25">
      <c r="A11" s="476"/>
      <c r="B11" s="493" t="s">
        <v>307</v>
      </c>
      <c r="C11" s="467">
        <v>25</v>
      </c>
      <c r="D11" s="494"/>
      <c r="E11" s="498">
        <f t="shared" ref="E11:E22" si="0">$E$6*C11%</f>
        <v>35.833333333333336</v>
      </c>
      <c r="F11" s="499">
        <f t="shared" ref="F11:F22" si="1">$F$6*C11%</f>
        <v>4.479166666666667</v>
      </c>
      <c r="G11" s="489"/>
      <c r="H11" s="500">
        <v>5625</v>
      </c>
      <c r="I11" s="467"/>
      <c r="J11" s="501">
        <f t="shared" ref="J11:J22" si="2">H11*E11/$E$6</f>
        <v>1406.25</v>
      </c>
    </row>
    <row r="12" spans="1:10" s="466" customFormat="1" x14ac:dyDescent="0.25">
      <c r="A12" s="476"/>
      <c r="B12" s="493" t="s">
        <v>306</v>
      </c>
      <c r="C12" s="467">
        <v>15</v>
      </c>
      <c r="D12" s="494"/>
      <c r="E12" s="498">
        <f t="shared" si="0"/>
        <v>21.5</v>
      </c>
      <c r="F12" s="499">
        <f t="shared" si="1"/>
        <v>2.6875</v>
      </c>
      <c r="G12" s="489"/>
      <c r="H12" s="500">
        <v>5625</v>
      </c>
      <c r="I12" s="467"/>
      <c r="J12" s="501">
        <f t="shared" si="2"/>
        <v>843.75</v>
      </c>
    </row>
    <row r="13" spans="1:10" s="466" customFormat="1" x14ac:dyDescent="0.25">
      <c r="A13" s="476"/>
      <c r="B13" s="493" t="s">
        <v>305</v>
      </c>
      <c r="C13" s="467">
        <v>75</v>
      </c>
      <c r="D13" s="494"/>
      <c r="E13" s="498">
        <f t="shared" si="0"/>
        <v>107.5</v>
      </c>
      <c r="F13" s="499">
        <f t="shared" si="1"/>
        <v>13.4375</v>
      </c>
      <c r="G13" s="489"/>
      <c r="H13" s="500">
        <v>5625</v>
      </c>
      <c r="I13" s="467"/>
      <c r="J13" s="501">
        <f t="shared" si="2"/>
        <v>4218.75</v>
      </c>
    </row>
    <row r="14" spans="1:10" s="466" customFormat="1" x14ac:dyDescent="0.25">
      <c r="A14" s="476"/>
      <c r="B14" s="493" t="s">
        <v>304</v>
      </c>
      <c r="C14" s="467">
        <v>30</v>
      </c>
      <c r="D14" s="494"/>
      <c r="E14" s="498">
        <f t="shared" si="0"/>
        <v>43</v>
      </c>
      <c r="F14" s="499">
        <f t="shared" si="1"/>
        <v>5.375</v>
      </c>
      <c r="G14" s="489"/>
      <c r="H14" s="500">
        <v>5625</v>
      </c>
      <c r="I14" s="467"/>
      <c r="J14" s="501">
        <f t="shared" si="2"/>
        <v>1687.5</v>
      </c>
    </row>
    <row r="15" spans="1:10" s="466" customFormat="1" x14ac:dyDescent="0.25">
      <c r="A15" s="476"/>
      <c r="B15" s="493" t="s">
        <v>303</v>
      </c>
      <c r="C15" s="467">
        <v>100</v>
      </c>
      <c r="D15" s="494"/>
      <c r="E15" s="498">
        <f t="shared" si="0"/>
        <v>143.33333333333334</v>
      </c>
      <c r="F15" s="499">
        <f t="shared" si="1"/>
        <v>17.916666666666668</v>
      </c>
      <c r="G15" s="489"/>
      <c r="H15" s="500">
        <v>5625</v>
      </c>
      <c r="I15" s="467"/>
      <c r="J15" s="501">
        <f t="shared" si="2"/>
        <v>5625</v>
      </c>
    </row>
    <row r="16" spans="1:10" s="466" customFormat="1" x14ac:dyDescent="0.25">
      <c r="A16" s="476"/>
      <c r="B16" s="493" t="s">
        <v>302</v>
      </c>
      <c r="C16" s="467">
        <v>100</v>
      </c>
      <c r="D16" s="494"/>
      <c r="E16" s="498">
        <f t="shared" si="0"/>
        <v>143.33333333333334</v>
      </c>
      <c r="F16" s="499">
        <f t="shared" si="1"/>
        <v>17.916666666666668</v>
      </c>
      <c r="G16" s="489"/>
      <c r="H16" s="500">
        <v>5625</v>
      </c>
      <c r="I16" s="467"/>
      <c r="J16" s="501">
        <f t="shared" si="2"/>
        <v>5625</v>
      </c>
    </row>
    <row r="17" spans="1:10" s="466" customFormat="1" x14ac:dyDescent="0.25">
      <c r="A17" s="476"/>
      <c r="B17" s="493" t="s">
        <v>301</v>
      </c>
      <c r="C17" s="467">
        <v>100</v>
      </c>
      <c r="D17" s="494"/>
      <c r="E17" s="498">
        <f t="shared" si="0"/>
        <v>143.33333333333334</v>
      </c>
      <c r="F17" s="499">
        <f t="shared" si="1"/>
        <v>17.916666666666668</v>
      </c>
      <c r="G17" s="489"/>
      <c r="H17" s="500">
        <v>5625</v>
      </c>
      <c r="I17" s="467"/>
      <c r="J17" s="501">
        <f t="shared" si="2"/>
        <v>5625</v>
      </c>
    </row>
    <row r="18" spans="1:10" s="466" customFormat="1" x14ac:dyDescent="0.25">
      <c r="A18" s="476"/>
      <c r="B18" s="493" t="s">
        <v>300</v>
      </c>
      <c r="C18" s="467">
        <v>100</v>
      </c>
      <c r="D18" s="494"/>
      <c r="E18" s="498">
        <f t="shared" si="0"/>
        <v>143.33333333333334</v>
      </c>
      <c r="F18" s="499">
        <f t="shared" si="1"/>
        <v>17.916666666666668</v>
      </c>
      <c r="G18" s="489"/>
      <c r="H18" s="500">
        <v>5700</v>
      </c>
      <c r="I18" s="467"/>
      <c r="J18" s="501">
        <f t="shared" si="2"/>
        <v>5700</v>
      </c>
    </row>
    <row r="19" spans="1:10" s="466" customFormat="1" x14ac:dyDescent="0.25">
      <c r="A19" s="476"/>
      <c r="B19" s="493" t="s">
        <v>299</v>
      </c>
      <c r="C19" s="467">
        <v>100</v>
      </c>
      <c r="D19" s="494"/>
      <c r="E19" s="498">
        <f t="shared" si="0"/>
        <v>143.33333333333334</v>
      </c>
      <c r="F19" s="499">
        <f t="shared" si="1"/>
        <v>17.916666666666668</v>
      </c>
      <c r="G19" s="489"/>
      <c r="H19" s="500">
        <v>5700</v>
      </c>
      <c r="I19" s="467"/>
      <c r="J19" s="501">
        <f t="shared" si="2"/>
        <v>5700</v>
      </c>
    </row>
    <row r="20" spans="1:10" s="466" customFormat="1" x14ac:dyDescent="0.25">
      <c r="A20" s="476"/>
      <c r="B20" s="493" t="s">
        <v>298</v>
      </c>
      <c r="C20" s="467">
        <v>100</v>
      </c>
      <c r="D20" s="494"/>
      <c r="E20" s="498">
        <f t="shared" si="0"/>
        <v>143.33333333333334</v>
      </c>
      <c r="F20" s="499">
        <f t="shared" si="1"/>
        <v>17.916666666666668</v>
      </c>
      <c r="G20" s="489"/>
      <c r="H20" s="500">
        <v>5700</v>
      </c>
      <c r="I20" s="467"/>
      <c r="J20" s="501">
        <f t="shared" si="2"/>
        <v>5700</v>
      </c>
    </row>
    <row r="21" spans="1:10" s="466" customFormat="1" x14ac:dyDescent="0.25">
      <c r="A21" s="476"/>
      <c r="B21" s="493" t="s">
        <v>297</v>
      </c>
      <c r="C21" s="467">
        <v>100</v>
      </c>
      <c r="D21" s="494"/>
      <c r="E21" s="498">
        <f t="shared" si="0"/>
        <v>143.33333333333334</v>
      </c>
      <c r="F21" s="499">
        <f t="shared" si="1"/>
        <v>17.916666666666668</v>
      </c>
      <c r="G21" s="489"/>
      <c r="H21" s="500">
        <v>5700</v>
      </c>
      <c r="I21" s="467"/>
      <c r="J21" s="501">
        <f t="shared" si="2"/>
        <v>5700</v>
      </c>
    </row>
    <row r="22" spans="1:10" s="466" customFormat="1" x14ac:dyDescent="0.25">
      <c r="A22" s="476"/>
      <c r="B22" s="493" t="s">
        <v>296</v>
      </c>
      <c r="C22" s="467">
        <v>100</v>
      </c>
      <c r="D22" s="494"/>
      <c r="E22" s="498">
        <f t="shared" si="0"/>
        <v>143.33333333333334</v>
      </c>
      <c r="F22" s="499">
        <f t="shared" si="1"/>
        <v>17.916666666666668</v>
      </c>
      <c r="G22" s="489"/>
      <c r="H22" s="500">
        <v>5700</v>
      </c>
      <c r="I22" s="467"/>
      <c r="J22" s="501">
        <f t="shared" si="2"/>
        <v>5700</v>
      </c>
    </row>
    <row r="23" spans="1:10" s="466" customFormat="1" x14ac:dyDescent="0.25">
      <c r="A23" s="476"/>
      <c r="C23" s="467"/>
      <c r="D23" s="494"/>
      <c r="E23" s="502"/>
      <c r="F23" s="503"/>
      <c r="G23" s="489"/>
      <c r="H23" s="500"/>
      <c r="I23" s="467"/>
      <c r="J23" s="501"/>
    </row>
    <row r="24" spans="1:10" s="466" customFormat="1" x14ac:dyDescent="0.25">
      <c r="A24" s="476"/>
      <c r="C24" s="467"/>
      <c r="D24" s="494"/>
      <c r="E24" s="502"/>
      <c r="F24" s="503"/>
      <c r="G24" s="489"/>
      <c r="H24" s="500"/>
      <c r="I24" s="467"/>
      <c r="J24" s="501"/>
    </row>
    <row r="25" spans="1:10" s="466" customFormat="1" ht="13.5" thickBot="1" x14ac:dyDescent="0.3">
      <c r="A25" s="480"/>
      <c r="B25" s="504" t="s">
        <v>295</v>
      </c>
      <c r="C25" s="481"/>
      <c r="D25" s="505"/>
      <c r="E25" s="506">
        <f>SUM(E11:E24)</f>
        <v>1354.5</v>
      </c>
      <c r="F25" s="507">
        <f>SUM(F11:F24)</f>
        <v>169.3125</v>
      </c>
      <c r="G25" s="489"/>
      <c r="H25" s="508">
        <f>SUM(H11:H24)</f>
        <v>67875</v>
      </c>
      <c r="I25" s="481"/>
      <c r="J25" s="509">
        <f>SUM(J11:J24)</f>
        <v>53531.25</v>
      </c>
    </row>
    <row r="26" spans="1:10" s="466" customFormat="1" ht="13.5" thickBot="1" x14ac:dyDescent="0.3">
      <c r="C26" s="467"/>
      <c r="E26" s="468"/>
      <c r="F26" s="468"/>
      <c r="H26" s="467"/>
      <c r="I26" s="467"/>
      <c r="J26" s="467"/>
    </row>
    <row r="27" spans="1:10" s="466" customFormat="1" x14ac:dyDescent="0.25">
      <c r="A27" s="510"/>
      <c r="B27" s="471" t="s">
        <v>294</v>
      </c>
      <c r="C27" s="470"/>
      <c r="D27" s="471"/>
      <c r="E27" s="511"/>
      <c r="F27" s="511"/>
      <c r="G27" s="471"/>
      <c r="H27" s="470"/>
      <c r="I27" s="470"/>
      <c r="J27" s="473"/>
    </row>
    <row r="28" spans="1:10" s="466" customFormat="1" x14ac:dyDescent="0.25">
      <c r="A28" s="476"/>
      <c r="C28" s="467"/>
      <c r="E28" s="468"/>
      <c r="F28" s="468"/>
      <c r="H28" s="467"/>
      <c r="I28" s="467"/>
      <c r="J28" s="475"/>
    </row>
    <row r="29" spans="1:10" s="466" customFormat="1" x14ac:dyDescent="0.25">
      <c r="A29" s="476"/>
      <c r="B29" s="466" t="s">
        <v>293</v>
      </c>
      <c r="C29" s="467"/>
      <c r="E29" s="468"/>
      <c r="F29" s="468"/>
      <c r="H29" s="467"/>
      <c r="I29" s="467"/>
      <c r="J29" s="475"/>
    </row>
    <row r="30" spans="1:10" s="466" customFormat="1" x14ac:dyDescent="0.25">
      <c r="A30" s="476"/>
      <c r="C30" s="467"/>
      <c r="E30" s="468"/>
      <c r="F30" s="468"/>
      <c r="H30" s="467"/>
      <c r="I30" s="467"/>
      <c r="J30" s="475"/>
    </row>
    <row r="31" spans="1:10" s="466" customFormat="1" x14ac:dyDescent="0.25">
      <c r="A31" s="476"/>
      <c r="B31" s="466" t="s">
        <v>292</v>
      </c>
      <c r="C31" s="467"/>
      <c r="E31" s="468"/>
      <c r="F31" s="468"/>
      <c r="H31" s="467"/>
      <c r="I31" s="467"/>
      <c r="J31" s="475"/>
    </row>
    <row r="32" spans="1:10" s="466" customFormat="1" x14ac:dyDescent="0.25">
      <c r="A32" s="476"/>
      <c r="B32" s="466" t="s">
        <v>291</v>
      </c>
      <c r="C32" s="467"/>
      <c r="E32" s="468"/>
      <c r="F32" s="468"/>
      <c r="H32" s="467"/>
      <c r="I32" s="467"/>
      <c r="J32" s="475"/>
    </row>
    <row r="33" spans="1:10" s="466" customFormat="1" x14ac:dyDescent="0.25">
      <c r="A33" s="476"/>
      <c r="B33" s="466" t="s">
        <v>290</v>
      </c>
      <c r="C33" s="467"/>
      <c r="E33" s="468"/>
      <c r="F33" s="468"/>
      <c r="H33" s="467"/>
      <c r="I33" s="467"/>
      <c r="J33" s="475"/>
    </row>
    <row r="34" spans="1:10" s="466" customFormat="1" ht="13.5" thickBot="1" x14ac:dyDescent="0.3">
      <c r="A34" s="480"/>
      <c r="B34" s="482" t="s">
        <v>289</v>
      </c>
      <c r="C34" s="481"/>
      <c r="D34" s="482"/>
      <c r="E34" s="483"/>
      <c r="F34" s="483"/>
      <c r="G34" s="482"/>
      <c r="H34" s="481"/>
      <c r="I34" s="481"/>
      <c r="J34" s="484"/>
    </row>
    <row r="35" spans="1:10" s="466" customFormat="1" x14ac:dyDescent="0.25">
      <c r="C35" s="467"/>
      <c r="E35" s="468"/>
      <c r="F35" s="468"/>
      <c r="H35" s="467"/>
      <c r="I35" s="467"/>
      <c r="J35" s="467"/>
    </row>
    <row r="36" spans="1:10" s="466" customFormat="1" x14ac:dyDescent="0.25">
      <c r="C36" s="467"/>
      <c r="E36" s="468"/>
      <c r="F36" s="468"/>
      <c r="H36" s="467"/>
      <c r="I36" s="467"/>
      <c r="J36" s="467"/>
    </row>
    <row r="37" spans="1:10" s="466" customFormat="1" x14ac:dyDescent="0.25">
      <c r="C37" s="467"/>
      <c r="E37" s="468"/>
      <c r="F37" s="468"/>
      <c r="H37" s="467"/>
      <c r="I37" s="467"/>
      <c r="J37" s="467"/>
    </row>
    <row r="38" spans="1:10" s="466" customFormat="1" x14ac:dyDescent="0.25">
      <c r="C38" s="467"/>
      <c r="E38" s="468"/>
      <c r="F38" s="468"/>
      <c r="H38" s="467"/>
      <c r="I38" s="467"/>
      <c r="J38" s="467"/>
    </row>
    <row r="39" spans="1:10" s="466" customFormat="1" x14ac:dyDescent="0.25">
      <c r="C39" s="467"/>
      <c r="E39" s="468"/>
      <c r="F39" s="468"/>
      <c r="H39" s="467"/>
      <c r="I39" s="467"/>
      <c r="J39" s="467"/>
    </row>
    <row r="40" spans="1:10" s="466" customFormat="1" x14ac:dyDescent="0.25">
      <c r="C40" s="467"/>
      <c r="E40" s="468"/>
      <c r="F40" s="468"/>
      <c r="H40" s="467"/>
      <c r="I40" s="467"/>
      <c r="J40" s="467"/>
    </row>
    <row r="41" spans="1:10" s="466" customFormat="1" x14ac:dyDescent="0.25">
      <c r="C41" s="467"/>
      <c r="E41" s="468"/>
      <c r="F41" s="468"/>
      <c r="H41" s="467"/>
      <c r="I41" s="467"/>
      <c r="J41" s="467"/>
    </row>
    <row r="42" spans="1:10" s="466" customFormat="1" x14ac:dyDescent="0.25">
      <c r="C42" s="467"/>
      <c r="E42" s="468"/>
      <c r="F42" s="468"/>
      <c r="H42" s="467"/>
      <c r="I42" s="467"/>
      <c r="J42" s="467"/>
    </row>
    <row r="43" spans="1:10" s="466" customFormat="1" x14ac:dyDescent="0.25">
      <c r="C43" s="467"/>
      <c r="E43" s="468"/>
      <c r="F43" s="468"/>
      <c r="H43" s="467"/>
      <c r="I43" s="467"/>
      <c r="J43" s="467"/>
    </row>
    <row r="44" spans="1:10" s="466" customFormat="1" x14ac:dyDescent="0.25">
      <c r="C44" s="467"/>
      <c r="E44" s="468"/>
      <c r="F44" s="468"/>
      <c r="H44" s="467"/>
      <c r="I44" s="467"/>
      <c r="J44" s="467"/>
    </row>
    <row r="45" spans="1:10" s="466" customFormat="1" x14ac:dyDescent="0.25">
      <c r="C45" s="467"/>
      <c r="E45" s="468"/>
      <c r="F45" s="468"/>
      <c r="H45" s="467"/>
      <c r="I45" s="467"/>
      <c r="J45" s="467"/>
    </row>
    <row r="46" spans="1:10" s="466" customFormat="1" x14ac:dyDescent="0.25">
      <c r="C46" s="467"/>
      <c r="E46" s="468"/>
      <c r="F46" s="468"/>
      <c r="H46" s="467"/>
      <c r="I46" s="467"/>
      <c r="J46" s="467"/>
    </row>
    <row r="47" spans="1:10" s="466" customFormat="1" x14ac:dyDescent="0.25">
      <c r="C47" s="467"/>
      <c r="E47" s="468"/>
      <c r="F47" s="468"/>
      <c r="H47" s="467"/>
      <c r="I47" s="467"/>
      <c r="J47" s="467"/>
    </row>
    <row r="48" spans="1:10" s="466" customFormat="1" x14ac:dyDescent="0.25">
      <c r="C48" s="467"/>
      <c r="E48" s="468"/>
      <c r="F48" s="468"/>
      <c r="H48" s="467"/>
      <c r="I48" s="467"/>
      <c r="J48" s="467"/>
    </row>
    <row r="49" spans="3:10" s="466" customFormat="1" x14ac:dyDescent="0.25">
      <c r="C49" s="467"/>
      <c r="E49" s="468"/>
      <c r="F49" s="468"/>
      <c r="H49" s="467"/>
      <c r="I49" s="467"/>
      <c r="J49" s="4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7"/>
  <sheetViews>
    <sheetView workbookViewId="0"/>
  </sheetViews>
  <sheetFormatPr defaultRowHeight="15" x14ac:dyDescent="0.25"/>
  <cols>
    <col min="1" max="1" width="12.85546875" customWidth="1"/>
  </cols>
  <sheetData>
    <row r="2" spans="1:1" x14ac:dyDescent="0.25">
      <c r="A2" s="68" t="s">
        <v>280</v>
      </c>
    </row>
    <row r="5" spans="1:1" x14ac:dyDescent="0.25">
      <c r="A5" s="293" t="s">
        <v>261</v>
      </c>
    </row>
    <row r="6" spans="1:1" x14ac:dyDescent="0.25">
      <c r="A6" s="293" t="s">
        <v>262</v>
      </c>
    </row>
    <row r="7" spans="1:1" x14ac:dyDescent="0.25">
      <c r="A7" s="293" t="s">
        <v>263</v>
      </c>
    </row>
    <row r="8" spans="1:1" x14ac:dyDescent="0.25">
      <c r="A8" s="292"/>
    </row>
    <row r="9" spans="1:1" x14ac:dyDescent="0.25">
      <c r="A9" s="293" t="s">
        <v>264</v>
      </c>
    </row>
    <row r="10" spans="1:1" x14ac:dyDescent="0.25">
      <c r="A10" s="292"/>
    </row>
    <row r="11" spans="1:1" x14ac:dyDescent="0.25">
      <c r="A11" s="293" t="s">
        <v>265</v>
      </c>
    </row>
    <row r="12" spans="1:1" x14ac:dyDescent="0.25">
      <c r="A12" s="292"/>
    </row>
    <row r="13" spans="1:1" x14ac:dyDescent="0.25">
      <c r="A13" s="293" t="s">
        <v>266</v>
      </c>
    </row>
    <row r="14" spans="1:1" x14ac:dyDescent="0.25">
      <c r="A14" s="292"/>
    </row>
    <row r="15" spans="1:1" x14ac:dyDescent="0.25">
      <c r="A15" s="292"/>
    </row>
    <row r="16" spans="1:1" x14ac:dyDescent="0.25">
      <c r="A16" s="295" t="s">
        <v>267</v>
      </c>
    </row>
    <row r="17" spans="1:9" x14ac:dyDescent="0.25">
      <c r="A17" s="293">
        <v>2018</v>
      </c>
      <c r="G17" t="s">
        <v>275</v>
      </c>
      <c r="H17" s="297">
        <f>(1*9/12)+(1.01/12*3)</f>
        <v>1.0024999999999999</v>
      </c>
    </row>
    <row r="18" spans="1:9" x14ac:dyDescent="0.25">
      <c r="A18" s="296" t="s">
        <v>268</v>
      </c>
    </row>
    <row r="19" spans="1:9" x14ac:dyDescent="0.25">
      <c r="A19" s="296" t="s">
        <v>269</v>
      </c>
    </row>
    <row r="20" spans="1:9" x14ac:dyDescent="0.25">
      <c r="A20" s="293">
        <v>2019</v>
      </c>
      <c r="H20" s="297"/>
    </row>
    <row r="21" spans="1:9" x14ac:dyDescent="0.25">
      <c r="A21" s="296" t="s">
        <v>270</v>
      </c>
      <c r="G21" t="s">
        <v>275</v>
      </c>
      <c r="H21" s="297">
        <f>1+(1.75/12*4)</f>
        <v>1.5833333333333335</v>
      </c>
    </row>
    <row r="22" spans="1:9" x14ac:dyDescent="0.25">
      <c r="A22" s="296" t="s">
        <v>271</v>
      </c>
      <c r="G22" t="s">
        <v>275</v>
      </c>
      <c r="H22" s="297">
        <v>1.75</v>
      </c>
      <c r="I22">
        <f>1.75/12*4</f>
        <v>0.58333333333333337</v>
      </c>
    </row>
    <row r="23" spans="1:9" x14ac:dyDescent="0.25">
      <c r="A23" s="293">
        <v>2020</v>
      </c>
    </row>
    <row r="24" spans="1:9" x14ac:dyDescent="0.25">
      <c r="A24" s="296" t="s">
        <v>272</v>
      </c>
      <c r="H24" s="297">
        <f>0.5+(2/12*4)</f>
        <v>1.1666666666666665</v>
      </c>
    </row>
    <row r="25" spans="1:9" x14ac:dyDescent="0.25">
      <c r="A25" s="296" t="s">
        <v>273</v>
      </c>
      <c r="H25" s="297">
        <v>1.75</v>
      </c>
    </row>
    <row r="27" spans="1:9" x14ac:dyDescent="0.25">
      <c r="A27" s="294" t="s">
        <v>274</v>
      </c>
    </row>
  </sheetData>
  <hyperlinks>
    <hyperlink ref="A2" r:id="rId1" display="https://merrionstreet.ie/en/News-Room/Releases/Minister_Donohoe_publishes_the_Public_Service_Pay_and_Pensions_Bill_2017.html"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C55"/>
  <sheetViews>
    <sheetView zoomScale="85" zoomScaleNormal="85" workbookViewId="0">
      <pane xSplit="2" ySplit="7" topLeftCell="BO8" activePane="bottomRight" state="frozen"/>
      <selection pane="topRight" activeCell="C1" sqref="C1"/>
      <selection pane="bottomLeft" activeCell="A8" sqref="A8"/>
      <selection pane="bottomRight" activeCell="BO2" sqref="BO2:BR2"/>
    </sheetView>
  </sheetViews>
  <sheetFormatPr defaultColWidth="8.7109375" defaultRowHeight="12.75" x14ac:dyDescent="0.2"/>
  <cols>
    <col min="1" max="1" width="32.42578125" style="28" customWidth="1"/>
    <col min="2" max="2" width="8.7109375" style="28"/>
    <col min="3" max="3" width="10.28515625" style="233" hidden="1" customWidth="1"/>
    <col min="4" max="4" width="12.7109375" style="234" hidden="1" customWidth="1"/>
    <col min="5" max="5" width="13.5703125" style="234" hidden="1" customWidth="1"/>
    <col min="6" max="6" width="11.85546875" style="234" hidden="1" customWidth="1"/>
    <col min="7" max="7" width="2.7109375" style="234" hidden="1" customWidth="1"/>
    <col min="8" max="8" width="15.42578125" style="233" hidden="1" customWidth="1"/>
    <col min="9" max="9" width="9" style="234" hidden="1" customWidth="1"/>
    <col min="10" max="10" width="15" style="234" hidden="1" customWidth="1"/>
    <col min="11" max="11" width="11.7109375" style="234" hidden="1" customWidth="1"/>
    <col min="12" max="12" width="3.5703125" style="234" hidden="1" customWidth="1"/>
    <col min="13" max="13" width="12.28515625" style="233" hidden="1" customWidth="1"/>
    <col min="14" max="14" width="13.42578125" style="234" hidden="1" customWidth="1"/>
    <col min="15" max="15" width="10.5703125" style="234" hidden="1" customWidth="1"/>
    <col min="16" max="16" width="11.140625" style="234" hidden="1" customWidth="1"/>
    <col min="17" max="17" width="5.140625" style="234" hidden="1" customWidth="1"/>
    <col min="18" max="18" width="15.42578125" style="233" hidden="1" customWidth="1"/>
    <col min="19" max="19" width="12.7109375" style="234" hidden="1" customWidth="1"/>
    <col min="20" max="20" width="13.7109375" style="234" hidden="1" customWidth="1"/>
    <col min="21" max="21" width="10" style="234" hidden="1" customWidth="1"/>
    <col min="22" max="22" width="4.85546875" style="234" hidden="1" customWidth="1"/>
    <col min="23" max="23" width="7.140625" style="234" hidden="1" customWidth="1"/>
    <col min="24" max="24" width="10.85546875" style="233" hidden="1" customWidth="1"/>
    <col min="25" max="25" width="15.5703125" style="234" hidden="1" customWidth="1"/>
    <col min="26" max="26" width="8.7109375" style="234" hidden="1" customWidth="1"/>
    <col min="27" max="27" width="12.28515625" style="234" hidden="1" customWidth="1"/>
    <col min="28" max="28" width="10.5703125" style="234" hidden="1" customWidth="1"/>
    <col min="29" max="29" width="7.140625" style="234" hidden="1" customWidth="1"/>
    <col min="30" max="30" width="17" style="233" hidden="1" customWidth="1"/>
    <col min="31" max="31" width="15.5703125" style="234" hidden="1" customWidth="1"/>
    <col min="32" max="32" width="12" style="234" hidden="1" customWidth="1"/>
    <col min="33" max="33" width="16.140625" style="234" hidden="1" customWidth="1"/>
    <col min="34" max="34" width="8.42578125" style="234" hidden="1" customWidth="1"/>
    <col min="35" max="35" width="9.85546875" style="234" hidden="1" customWidth="1"/>
    <col min="36" max="36" width="10.28515625" style="233" customWidth="1"/>
    <col min="37" max="37" width="12.7109375" style="234" customWidth="1"/>
    <col min="38" max="38" width="13.5703125" style="234" customWidth="1"/>
    <col min="39" max="39" width="11.85546875" style="234" customWidth="1"/>
    <col min="40" max="40" width="2.7109375" style="234" customWidth="1"/>
    <col min="41" max="41" width="9.85546875" style="234" customWidth="1"/>
    <col min="42" max="42" width="10.28515625" style="233" customWidth="1"/>
    <col min="43" max="43" width="12.7109375" style="234" customWidth="1"/>
    <col min="44" max="44" width="13.5703125" style="234" customWidth="1"/>
    <col min="45" max="45" width="12" style="234" customWidth="1"/>
    <col min="46" max="46" width="9.85546875" style="234" customWidth="1"/>
    <col min="47" max="47" width="10.28515625" style="233" customWidth="1"/>
    <col min="48" max="48" width="12.7109375" style="234" customWidth="1"/>
    <col min="49" max="49" width="13.5703125" style="234" customWidth="1"/>
    <col min="50" max="50" width="12" style="234" customWidth="1"/>
    <col min="51" max="51" width="11.7109375" style="234" customWidth="1"/>
    <col min="52" max="52" width="10.28515625" style="233" customWidth="1"/>
    <col min="53" max="53" width="12.7109375" style="234" customWidth="1"/>
    <col min="54" max="54" width="13.5703125" style="234" customWidth="1"/>
    <col min="55" max="55" width="12" style="234" customWidth="1"/>
    <col min="56" max="56" width="11.7109375" style="234" customWidth="1"/>
    <col min="57" max="57" width="10.28515625" style="233" customWidth="1"/>
    <col min="58" max="58" width="12.7109375" style="234" customWidth="1"/>
    <col min="59" max="59" width="13.5703125" style="234" customWidth="1"/>
    <col min="60" max="60" width="12" style="234" customWidth="1"/>
    <col min="61" max="61" width="11.7109375" style="234" customWidth="1"/>
    <col min="62" max="62" width="10.28515625" style="233" customWidth="1"/>
    <col min="63" max="63" width="12.7109375" style="234" customWidth="1"/>
    <col min="64" max="64" width="13.5703125" style="234" customWidth="1"/>
    <col min="65" max="65" width="12" style="234" customWidth="1"/>
    <col min="66" max="66" width="11.7109375" style="234" customWidth="1"/>
    <col min="67" max="67" width="10.28515625" style="233" customWidth="1"/>
    <col min="68" max="68" width="12.7109375" style="234" customWidth="1"/>
    <col min="69" max="69" width="13.5703125" style="234" customWidth="1"/>
    <col min="70" max="70" width="12" style="234" customWidth="1"/>
    <col min="71" max="71" width="11.7109375" style="234" customWidth="1"/>
    <col min="72" max="72" width="10.28515625" style="233" customWidth="1"/>
    <col min="73" max="73" width="12.7109375" style="234" customWidth="1"/>
    <col min="74" max="74" width="13.5703125" style="234" customWidth="1"/>
    <col min="75" max="75" width="12.5703125" style="234" customWidth="1"/>
    <col min="76" max="76" width="11.7109375" style="234" customWidth="1"/>
    <col min="77" max="77" width="10.28515625" style="233" customWidth="1"/>
    <col min="78" max="78" width="12.7109375" style="234" customWidth="1"/>
    <col min="79" max="79" width="13.5703125" style="234" customWidth="1"/>
    <col min="80" max="80" width="12" style="234" customWidth="1"/>
    <col min="81" max="81" width="11.7109375" style="234" customWidth="1"/>
    <col min="82" max="82" width="10.28515625" style="233" customWidth="1"/>
    <col min="83" max="83" width="12.7109375" style="234" customWidth="1"/>
    <col min="84" max="84" width="13.5703125" style="234" customWidth="1"/>
    <col min="85" max="85" width="12" style="234" customWidth="1"/>
    <col min="86" max="86" width="11.7109375" style="234" customWidth="1"/>
    <col min="87" max="87" width="10.28515625" style="233" customWidth="1"/>
    <col min="88" max="88" width="12.7109375" style="234" customWidth="1"/>
    <col min="89" max="89" width="13.5703125" style="234" customWidth="1"/>
    <col min="90" max="90" width="15.140625" style="234" customWidth="1"/>
    <col min="91" max="91" width="11.7109375" style="234" customWidth="1"/>
    <col min="92" max="92" width="10.28515625" style="233" customWidth="1"/>
    <col min="93" max="93" width="12.7109375" style="234" customWidth="1"/>
    <col min="94" max="94" width="13.5703125" style="234" customWidth="1"/>
    <col min="95" max="95" width="15.140625" style="234" customWidth="1"/>
    <col min="96" max="96" width="11.7109375" style="234" customWidth="1"/>
    <col min="97" max="97" width="10.28515625" style="233" customWidth="1"/>
    <col min="98" max="98" width="12.7109375" style="234" customWidth="1"/>
    <col min="99" max="99" width="13.5703125" style="234" customWidth="1"/>
    <col min="100" max="100" width="15.140625" style="234" customWidth="1"/>
    <col min="101" max="101" width="132" style="236" customWidth="1"/>
    <col min="102" max="102" width="1.7109375" style="236" customWidth="1"/>
    <col min="103" max="103" width="13.42578125" style="236" bestFit="1" customWidth="1"/>
    <col min="104" max="104" width="8.7109375" style="236"/>
    <col min="105" max="105" width="5.140625" style="234" customWidth="1"/>
    <col min="106" max="16384" width="8.7109375" style="236"/>
  </cols>
  <sheetData>
    <row r="1" spans="1:107" ht="31.5" x14ac:dyDescent="0.25">
      <c r="A1" s="463" t="s">
        <v>368</v>
      </c>
      <c r="B1" s="236"/>
      <c r="AJ1" s="417"/>
      <c r="AK1" s="418"/>
      <c r="AL1" s="418"/>
      <c r="AM1" s="418"/>
      <c r="AN1" s="418"/>
      <c r="AO1" s="418"/>
      <c r="AP1" s="417"/>
      <c r="AQ1" s="418"/>
      <c r="AR1" s="418"/>
      <c r="AS1" s="418"/>
      <c r="AT1" s="418"/>
      <c r="AU1" s="417"/>
      <c r="AV1" s="418"/>
      <c r="AW1" s="418"/>
      <c r="AX1" s="418"/>
      <c r="AY1" s="461"/>
      <c r="AZ1" s="417"/>
      <c r="BA1" s="418"/>
      <c r="BB1" s="418"/>
      <c r="BC1" s="418"/>
      <c r="BD1" s="418"/>
      <c r="BE1" s="417"/>
      <c r="BF1" s="418"/>
      <c r="BG1" s="418"/>
      <c r="BH1" s="418"/>
      <c r="BI1" s="418"/>
      <c r="BJ1" s="417"/>
      <c r="BK1" s="418"/>
      <c r="BL1" s="418"/>
      <c r="BM1" s="418"/>
      <c r="BN1" s="418"/>
      <c r="BO1" s="417"/>
      <c r="BP1" s="418"/>
      <c r="BQ1" s="418"/>
      <c r="BR1" s="418"/>
      <c r="BS1" s="418"/>
      <c r="BT1" s="417"/>
      <c r="BU1" s="418"/>
      <c r="BV1" s="418"/>
      <c r="BW1" s="418"/>
      <c r="BX1" s="418"/>
      <c r="BY1" s="417"/>
      <c r="BZ1" s="418"/>
      <c r="CA1" s="418"/>
      <c r="CB1" s="418"/>
      <c r="CC1" s="418"/>
      <c r="CD1" s="417"/>
      <c r="CE1" s="418"/>
      <c r="CF1" s="418"/>
      <c r="CG1" s="418"/>
      <c r="CH1" s="418"/>
      <c r="CI1" s="417"/>
      <c r="CJ1" s="418"/>
      <c r="CK1" s="418"/>
      <c r="CL1" s="418"/>
      <c r="CM1" s="418"/>
      <c r="CN1" s="417"/>
      <c r="CO1" s="418"/>
      <c r="CP1" s="418"/>
      <c r="CQ1" s="418"/>
      <c r="CR1" s="418"/>
      <c r="CS1" s="417"/>
      <c r="CT1" s="418"/>
      <c r="CU1" s="418"/>
      <c r="CV1" s="418"/>
      <c r="CW1" s="235"/>
    </row>
    <row r="2" spans="1:107" ht="39.75" customHeight="1" thickBot="1" x14ac:dyDescent="0.35">
      <c r="A2" s="405"/>
      <c r="B2" s="236"/>
      <c r="H2" s="300" t="s">
        <v>268</v>
      </c>
      <c r="I2" s="298"/>
      <c r="J2" s="298"/>
      <c r="K2" s="298"/>
      <c r="M2" s="300" t="s">
        <v>269</v>
      </c>
      <c r="N2" s="298"/>
      <c r="O2" s="298"/>
      <c r="P2" s="298"/>
      <c r="R2" s="299" t="s">
        <v>270</v>
      </c>
      <c r="S2" s="298"/>
      <c r="T2" s="298"/>
      <c r="U2" s="298"/>
      <c r="X2" s="553" t="s">
        <v>271</v>
      </c>
      <c r="Y2" s="553"/>
      <c r="Z2" s="553"/>
      <c r="AA2" s="553"/>
      <c r="AB2" s="303"/>
      <c r="AC2" s="303"/>
      <c r="AD2" s="553" t="s">
        <v>272</v>
      </c>
      <c r="AE2" s="553"/>
      <c r="AF2" s="553"/>
      <c r="AG2" s="553"/>
      <c r="AH2" s="303"/>
      <c r="AI2" s="303"/>
      <c r="AJ2" s="533" t="s">
        <v>273</v>
      </c>
      <c r="AK2" s="533"/>
      <c r="AL2" s="533"/>
      <c r="AM2" s="533"/>
      <c r="AN2" s="381"/>
      <c r="AO2" s="381"/>
      <c r="AP2" s="533" t="s">
        <v>355</v>
      </c>
      <c r="AQ2" s="533"/>
      <c r="AR2" s="533"/>
      <c r="AS2" s="533"/>
      <c r="AT2" s="381"/>
      <c r="AU2" s="533" t="s">
        <v>359</v>
      </c>
      <c r="AV2" s="533"/>
      <c r="AW2" s="533"/>
      <c r="AX2" s="533"/>
      <c r="AY2" s="381"/>
      <c r="AZ2" s="537" t="s">
        <v>384</v>
      </c>
      <c r="BA2" s="537"/>
      <c r="BB2" s="537"/>
      <c r="BC2" s="537"/>
      <c r="BD2" s="381"/>
      <c r="BE2" s="533" t="s">
        <v>385</v>
      </c>
      <c r="BF2" s="533"/>
      <c r="BG2" s="533"/>
      <c r="BH2" s="533"/>
      <c r="BI2" s="381"/>
      <c r="BJ2" s="523" t="s">
        <v>387</v>
      </c>
      <c r="BK2" s="523"/>
      <c r="BL2" s="523"/>
      <c r="BM2" s="523"/>
      <c r="BN2" s="381"/>
      <c r="BO2" s="599" t="s">
        <v>406</v>
      </c>
      <c r="BP2" s="599"/>
      <c r="BQ2" s="599"/>
      <c r="BR2" s="599"/>
      <c r="BS2" s="381"/>
      <c r="BT2" s="523" t="s">
        <v>407</v>
      </c>
      <c r="BU2" s="523"/>
      <c r="BV2" s="523"/>
      <c r="BW2" s="523"/>
      <c r="BX2" s="381"/>
      <c r="BY2" s="599" t="s">
        <v>410</v>
      </c>
      <c r="BZ2" s="599"/>
      <c r="CA2" s="599"/>
      <c r="CB2" s="599"/>
      <c r="CC2" s="381"/>
      <c r="CD2" s="523" t="s">
        <v>417</v>
      </c>
      <c r="CE2" s="523"/>
      <c r="CF2" s="523"/>
      <c r="CG2" s="523"/>
      <c r="CH2" s="381"/>
      <c r="CI2" s="523" t="s">
        <v>418</v>
      </c>
      <c r="CJ2" s="523"/>
      <c r="CK2" s="523"/>
      <c r="CL2" s="523"/>
      <c r="CM2" s="381"/>
      <c r="CN2" s="523" t="s">
        <v>413</v>
      </c>
      <c r="CO2" s="523"/>
      <c r="CP2" s="523"/>
      <c r="CQ2" s="523"/>
      <c r="CR2" s="381"/>
      <c r="CS2" s="523" t="s">
        <v>415</v>
      </c>
      <c r="CT2" s="523"/>
      <c r="CU2" s="523"/>
      <c r="CV2" s="523"/>
      <c r="CW2" s="235"/>
    </row>
    <row r="3" spans="1:107" ht="36.75" customHeight="1" thickBot="1" x14ac:dyDescent="0.3">
      <c r="A3" s="406"/>
      <c r="B3" s="407"/>
      <c r="C3" s="554" t="s">
        <v>252</v>
      </c>
      <c r="D3" s="555"/>
      <c r="E3" s="555"/>
      <c r="F3" s="556"/>
      <c r="G3" s="237"/>
      <c r="H3" s="557" t="s">
        <v>257</v>
      </c>
      <c r="I3" s="558"/>
      <c r="J3" s="558"/>
      <c r="K3" s="559"/>
      <c r="L3" s="289"/>
      <c r="M3" s="557" t="s">
        <v>258</v>
      </c>
      <c r="N3" s="558"/>
      <c r="O3" s="558"/>
      <c r="P3" s="559"/>
      <c r="Q3" s="289"/>
      <c r="R3" s="557" t="s">
        <v>276</v>
      </c>
      <c r="S3" s="558"/>
      <c r="T3" s="558"/>
      <c r="U3" s="559"/>
      <c r="V3" s="289"/>
      <c r="W3" s="289"/>
      <c r="X3" s="557" t="s">
        <v>277</v>
      </c>
      <c r="Y3" s="558"/>
      <c r="Z3" s="558"/>
      <c r="AA3" s="559"/>
      <c r="AB3" s="289"/>
      <c r="AC3" s="289"/>
      <c r="AD3" s="557" t="s">
        <v>278</v>
      </c>
      <c r="AE3" s="558"/>
      <c r="AF3" s="558"/>
      <c r="AG3" s="559"/>
      <c r="AH3" s="289"/>
      <c r="AI3" s="289"/>
      <c r="AJ3" s="524" t="s">
        <v>279</v>
      </c>
      <c r="AK3" s="525"/>
      <c r="AL3" s="525"/>
      <c r="AM3" s="526"/>
      <c r="AN3" s="382"/>
      <c r="AO3" s="382"/>
      <c r="AP3" s="524" t="s">
        <v>354</v>
      </c>
      <c r="AQ3" s="525"/>
      <c r="AR3" s="525"/>
      <c r="AS3" s="526"/>
      <c r="AT3" s="382"/>
      <c r="AU3" s="524" t="s">
        <v>362</v>
      </c>
      <c r="AV3" s="525"/>
      <c r="AW3" s="525"/>
      <c r="AX3" s="526"/>
      <c r="AY3" s="382"/>
      <c r="AZ3" s="524" t="s">
        <v>358</v>
      </c>
      <c r="BA3" s="525"/>
      <c r="BB3" s="525"/>
      <c r="BC3" s="526"/>
      <c r="BD3" s="382"/>
      <c r="BE3" s="524" t="s">
        <v>386</v>
      </c>
      <c r="BF3" s="525"/>
      <c r="BG3" s="525"/>
      <c r="BH3" s="526"/>
      <c r="BI3" s="382"/>
      <c r="BJ3" s="524" t="s">
        <v>390</v>
      </c>
      <c r="BK3" s="525"/>
      <c r="BL3" s="525"/>
      <c r="BM3" s="526"/>
      <c r="BN3" s="382"/>
      <c r="BO3" s="524" t="s">
        <v>392</v>
      </c>
      <c r="BP3" s="525"/>
      <c r="BQ3" s="525"/>
      <c r="BR3" s="526"/>
      <c r="BS3" s="382"/>
      <c r="BT3" s="524" t="s">
        <v>408</v>
      </c>
      <c r="BU3" s="525"/>
      <c r="BV3" s="525"/>
      <c r="BW3" s="526"/>
      <c r="BX3" s="382"/>
      <c r="BY3" s="524" t="s">
        <v>409</v>
      </c>
      <c r="BZ3" s="525"/>
      <c r="CA3" s="525"/>
      <c r="CB3" s="526"/>
      <c r="CC3" s="382"/>
      <c r="CD3" s="524" t="s">
        <v>411</v>
      </c>
      <c r="CE3" s="525"/>
      <c r="CF3" s="525"/>
      <c r="CG3" s="526"/>
      <c r="CH3" s="382"/>
      <c r="CI3" s="524" t="s">
        <v>412</v>
      </c>
      <c r="CJ3" s="525"/>
      <c r="CK3" s="525"/>
      <c r="CL3" s="526"/>
      <c r="CM3" s="382"/>
      <c r="CN3" s="524" t="s">
        <v>414</v>
      </c>
      <c r="CO3" s="525"/>
      <c r="CP3" s="525"/>
      <c r="CQ3" s="526"/>
      <c r="CR3" s="382"/>
      <c r="CS3" s="524" t="s">
        <v>416</v>
      </c>
      <c r="CT3" s="525"/>
      <c r="CU3" s="525"/>
      <c r="CV3" s="526"/>
      <c r="CW3" s="534" t="s">
        <v>253</v>
      </c>
      <c r="DA3" s="237"/>
    </row>
    <row r="4" spans="1:107" ht="44.25" customHeight="1" thickBot="1" x14ac:dyDescent="0.3">
      <c r="A4" s="238"/>
      <c r="B4" s="408"/>
      <c r="C4" s="239" t="s">
        <v>55</v>
      </c>
      <c r="D4" s="240" t="s">
        <v>56</v>
      </c>
      <c r="E4" s="240" t="s">
        <v>56</v>
      </c>
      <c r="F4" s="241" t="s">
        <v>57</v>
      </c>
      <c r="G4" s="242"/>
      <c r="H4" s="239" t="s">
        <v>55</v>
      </c>
      <c r="I4" s="240" t="s">
        <v>56</v>
      </c>
      <c r="J4" s="240" t="s">
        <v>56</v>
      </c>
      <c r="K4" s="283" t="s">
        <v>57</v>
      </c>
      <c r="L4" s="242"/>
      <c r="M4" s="239" t="s">
        <v>55</v>
      </c>
      <c r="N4" s="240" t="s">
        <v>56</v>
      </c>
      <c r="O4" s="240" t="s">
        <v>56</v>
      </c>
      <c r="P4" s="283" t="s">
        <v>57</v>
      </c>
      <c r="Q4" s="242"/>
      <c r="R4" s="239" t="s">
        <v>55</v>
      </c>
      <c r="S4" s="240" t="s">
        <v>56</v>
      </c>
      <c r="T4" s="240" t="s">
        <v>56</v>
      </c>
      <c r="U4" s="283" t="s">
        <v>57</v>
      </c>
      <c r="V4" s="242"/>
      <c r="W4" s="242"/>
      <c r="X4" s="239" t="s">
        <v>55</v>
      </c>
      <c r="Y4" s="240" t="s">
        <v>56</v>
      </c>
      <c r="Z4" s="240" t="s">
        <v>56</v>
      </c>
      <c r="AA4" s="283" t="s">
        <v>57</v>
      </c>
      <c r="AB4" s="242"/>
      <c r="AC4" s="242"/>
      <c r="AD4" s="239" t="s">
        <v>55</v>
      </c>
      <c r="AE4" s="240" t="s">
        <v>56</v>
      </c>
      <c r="AF4" s="240" t="s">
        <v>56</v>
      </c>
      <c r="AG4" s="283" t="s">
        <v>57</v>
      </c>
      <c r="AH4" s="242"/>
      <c r="AI4" s="242"/>
      <c r="AJ4" s="383" t="s">
        <v>55</v>
      </c>
      <c r="AK4" s="384" t="s">
        <v>56</v>
      </c>
      <c r="AL4" s="384" t="s">
        <v>56</v>
      </c>
      <c r="AM4" s="385" t="s">
        <v>57</v>
      </c>
      <c r="AN4" s="386"/>
      <c r="AO4" s="386"/>
      <c r="AP4" s="423" t="s">
        <v>55</v>
      </c>
      <c r="AQ4" s="424" t="s">
        <v>56</v>
      </c>
      <c r="AR4" s="424" t="s">
        <v>56</v>
      </c>
      <c r="AS4" s="424" t="s">
        <v>57</v>
      </c>
      <c r="AT4" s="425"/>
      <c r="AU4" s="423" t="s">
        <v>55</v>
      </c>
      <c r="AV4" s="424" t="s">
        <v>56</v>
      </c>
      <c r="AW4" s="424" t="s">
        <v>56</v>
      </c>
      <c r="AX4" s="424" t="s">
        <v>57</v>
      </c>
      <c r="AY4" s="425"/>
      <c r="AZ4" s="423" t="s">
        <v>55</v>
      </c>
      <c r="BA4" s="424" t="s">
        <v>56</v>
      </c>
      <c r="BB4" s="424" t="s">
        <v>56</v>
      </c>
      <c r="BC4" s="424" t="s">
        <v>57</v>
      </c>
      <c r="BD4" s="425"/>
      <c r="BE4" s="423" t="s">
        <v>55</v>
      </c>
      <c r="BF4" s="424" t="s">
        <v>56</v>
      </c>
      <c r="BG4" s="424" t="s">
        <v>56</v>
      </c>
      <c r="BH4" s="424" t="s">
        <v>57</v>
      </c>
      <c r="BI4" s="425"/>
      <c r="BJ4" s="423" t="s">
        <v>55</v>
      </c>
      <c r="BK4" s="424" t="s">
        <v>56</v>
      </c>
      <c r="BL4" s="424" t="s">
        <v>56</v>
      </c>
      <c r="BM4" s="424" t="s">
        <v>57</v>
      </c>
      <c r="BN4" s="425"/>
      <c r="BO4" s="423" t="s">
        <v>55</v>
      </c>
      <c r="BP4" s="424" t="s">
        <v>56</v>
      </c>
      <c r="BQ4" s="424" t="s">
        <v>56</v>
      </c>
      <c r="BR4" s="424" t="s">
        <v>57</v>
      </c>
      <c r="BS4" s="425"/>
      <c r="BT4" s="423" t="s">
        <v>55</v>
      </c>
      <c r="BU4" s="424" t="s">
        <v>56</v>
      </c>
      <c r="BV4" s="424" t="s">
        <v>56</v>
      </c>
      <c r="BW4" s="424" t="s">
        <v>57</v>
      </c>
      <c r="BX4" s="425"/>
      <c r="BY4" s="423" t="s">
        <v>55</v>
      </c>
      <c r="BZ4" s="424" t="s">
        <v>56</v>
      </c>
      <c r="CA4" s="424" t="s">
        <v>56</v>
      </c>
      <c r="CB4" s="424" t="s">
        <v>57</v>
      </c>
      <c r="CC4" s="425"/>
      <c r="CD4" s="423" t="s">
        <v>55</v>
      </c>
      <c r="CE4" s="424" t="s">
        <v>56</v>
      </c>
      <c r="CF4" s="424" t="s">
        <v>56</v>
      </c>
      <c r="CG4" s="424" t="s">
        <v>57</v>
      </c>
      <c r="CH4" s="425"/>
      <c r="CI4" s="423" t="s">
        <v>55</v>
      </c>
      <c r="CJ4" s="424" t="s">
        <v>56</v>
      </c>
      <c r="CK4" s="424" t="s">
        <v>56</v>
      </c>
      <c r="CL4" s="424" t="s">
        <v>57</v>
      </c>
      <c r="CM4" s="425"/>
      <c r="CN4" s="423" t="s">
        <v>55</v>
      </c>
      <c r="CO4" s="424" t="s">
        <v>56</v>
      </c>
      <c r="CP4" s="424" t="s">
        <v>56</v>
      </c>
      <c r="CQ4" s="424" t="s">
        <v>57</v>
      </c>
      <c r="CR4" s="425"/>
      <c r="CS4" s="423" t="s">
        <v>55</v>
      </c>
      <c r="CT4" s="424" t="s">
        <v>56</v>
      </c>
      <c r="CU4" s="424" t="s">
        <v>56</v>
      </c>
      <c r="CV4" s="424" t="s">
        <v>57</v>
      </c>
      <c r="CW4" s="600"/>
      <c r="CX4" s="243"/>
      <c r="CY4" s="243"/>
      <c r="CZ4" s="243"/>
      <c r="DA4" s="242"/>
      <c r="DB4" s="243"/>
      <c r="DC4" s="243"/>
    </row>
    <row r="5" spans="1:107" ht="16.5" customHeight="1" thickBot="1" x14ac:dyDescent="0.3">
      <c r="A5" s="244" t="s">
        <v>58</v>
      </c>
      <c r="B5" s="409"/>
      <c r="C5" s="245" t="s">
        <v>59</v>
      </c>
      <c r="D5" s="246" t="s">
        <v>60</v>
      </c>
      <c r="E5" s="246" t="s">
        <v>60</v>
      </c>
      <c r="F5" s="247" t="s">
        <v>61</v>
      </c>
      <c r="G5" s="248"/>
      <c r="H5" s="245" t="s">
        <v>59</v>
      </c>
      <c r="I5" s="246" t="s">
        <v>60</v>
      </c>
      <c r="J5" s="246" t="s">
        <v>60</v>
      </c>
      <c r="K5" s="284" t="s">
        <v>61</v>
      </c>
      <c r="L5" s="248"/>
      <c r="M5" s="245" t="s">
        <v>59</v>
      </c>
      <c r="N5" s="246" t="s">
        <v>60</v>
      </c>
      <c r="O5" s="246" t="s">
        <v>60</v>
      </c>
      <c r="P5" s="284" t="s">
        <v>61</v>
      </c>
      <c r="Q5" s="248"/>
      <c r="R5" s="245" t="s">
        <v>59</v>
      </c>
      <c r="S5" s="246" t="s">
        <v>60</v>
      </c>
      <c r="T5" s="246" t="s">
        <v>60</v>
      </c>
      <c r="U5" s="284" t="s">
        <v>61</v>
      </c>
      <c r="V5" s="248"/>
      <c r="W5" s="248"/>
      <c r="X5" s="245" t="s">
        <v>59</v>
      </c>
      <c r="Y5" s="246" t="s">
        <v>60</v>
      </c>
      <c r="Z5" s="246" t="s">
        <v>60</v>
      </c>
      <c r="AA5" s="284" t="s">
        <v>61</v>
      </c>
      <c r="AB5" s="248"/>
      <c r="AC5" s="248"/>
      <c r="AD5" s="245" t="s">
        <v>59</v>
      </c>
      <c r="AE5" s="246" t="s">
        <v>60</v>
      </c>
      <c r="AF5" s="246" t="s">
        <v>60</v>
      </c>
      <c r="AG5" s="284" t="s">
        <v>61</v>
      </c>
      <c r="AH5" s="248"/>
      <c r="AI5" s="248"/>
      <c r="AJ5" s="245" t="s">
        <v>59</v>
      </c>
      <c r="AK5" s="246" t="s">
        <v>60</v>
      </c>
      <c r="AL5" s="246" t="s">
        <v>60</v>
      </c>
      <c r="AM5" s="246" t="s">
        <v>61</v>
      </c>
      <c r="AN5" s="248"/>
      <c r="AO5" s="248"/>
      <c r="AP5" s="245" t="s">
        <v>59</v>
      </c>
      <c r="AQ5" s="246" t="s">
        <v>60</v>
      </c>
      <c r="AR5" s="246" t="s">
        <v>60</v>
      </c>
      <c r="AS5" s="246" t="s">
        <v>61</v>
      </c>
      <c r="AT5" s="248"/>
      <c r="AU5" s="245" t="s">
        <v>59</v>
      </c>
      <c r="AV5" s="246" t="s">
        <v>60</v>
      </c>
      <c r="AW5" s="246" t="s">
        <v>60</v>
      </c>
      <c r="AX5" s="246" t="s">
        <v>61</v>
      </c>
      <c r="AY5" s="248"/>
      <c r="AZ5" s="245" t="s">
        <v>59</v>
      </c>
      <c r="BA5" s="246" t="s">
        <v>60</v>
      </c>
      <c r="BB5" s="246" t="s">
        <v>60</v>
      </c>
      <c r="BC5" s="246" t="s">
        <v>61</v>
      </c>
      <c r="BD5" s="248"/>
      <c r="BE5" s="245" t="s">
        <v>59</v>
      </c>
      <c r="BF5" s="246" t="s">
        <v>60</v>
      </c>
      <c r="BG5" s="246" t="s">
        <v>60</v>
      </c>
      <c r="BH5" s="246" t="s">
        <v>61</v>
      </c>
      <c r="BI5" s="248"/>
      <c r="BJ5" s="245" t="s">
        <v>59</v>
      </c>
      <c r="BK5" s="246" t="s">
        <v>60</v>
      </c>
      <c r="BL5" s="246" t="s">
        <v>60</v>
      </c>
      <c r="BM5" s="246" t="s">
        <v>61</v>
      </c>
      <c r="BN5" s="248"/>
      <c r="BO5" s="245" t="s">
        <v>59</v>
      </c>
      <c r="BP5" s="246" t="s">
        <v>60</v>
      </c>
      <c r="BQ5" s="246" t="s">
        <v>60</v>
      </c>
      <c r="BR5" s="246" t="s">
        <v>61</v>
      </c>
      <c r="BS5" s="248"/>
      <c r="BT5" s="245" t="s">
        <v>59</v>
      </c>
      <c r="BU5" s="246" t="s">
        <v>60</v>
      </c>
      <c r="BV5" s="246" t="s">
        <v>60</v>
      </c>
      <c r="BW5" s="246" t="s">
        <v>61</v>
      </c>
      <c r="BX5" s="248"/>
      <c r="BY5" s="245" t="s">
        <v>59</v>
      </c>
      <c r="BZ5" s="246" t="s">
        <v>60</v>
      </c>
      <c r="CA5" s="246" t="s">
        <v>60</v>
      </c>
      <c r="CB5" s="246" t="s">
        <v>61</v>
      </c>
      <c r="CC5" s="248"/>
      <c r="CD5" s="245" t="s">
        <v>59</v>
      </c>
      <c r="CE5" s="246" t="s">
        <v>60</v>
      </c>
      <c r="CF5" s="246" t="s">
        <v>60</v>
      </c>
      <c r="CG5" s="246" t="s">
        <v>61</v>
      </c>
      <c r="CH5" s="248"/>
      <c r="CI5" s="245" t="s">
        <v>59</v>
      </c>
      <c r="CJ5" s="246" t="s">
        <v>60</v>
      </c>
      <c r="CK5" s="246" t="s">
        <v>60</v>
      </c>
      <c r="CL5" s="246" t="s">
        <v>61</v>
      </c>
      <c r="CM5" s="248"/>
      <c r="CN5" s="245" t="s">
        <v>59</v>
      </c>
      <c r="CO5" s="246" t="s">
        <v>60</v>
      </c>
      <c r="CP5" s="246" t="s">
        <v>60</v>
      </c>
      <c r="CQ5" s="246" t="s">
        <v>61</v>
      </c>
      <c r="CR5" s="248"/>
      <c r="CS5" s="245" t="s">
        <v>59</v>
      </c>
      <c r="CT5" s="246" t="s">
        <v>60</v>
      </c>
      <c r="CU5" s="246" t="s">
        <v>60</v>
      </c>
      <c r="CV5" s="246" t="s">
        <v>61</v>
      </c>
      <c r="CW5" s="249"/>
      <c r="DA5" s="248"/>
    </row>
    <row r="6" spans="1:107" ht="20.65" customHeight="1" x14ac:dyDescent="0.25">
      <c r="A6" s="410" t="s">
        <v>11</v>
      </c>
      <c r="B6" s="411"/>
      <c r="C6" s="540" t="s">
        <v>62</v>
      </c>
      <c r="D6" s="535" t="s">
        <v>63</v>
      </c>
      <c r="E6" s="535" t="s">
        <v>185</v>
      </c>
      <c r="F6" s="551" t="s">
        <v>64</v>
      </c>
      <c r="G6" s="250"/>
      <c r="H6" s="540" t="s">
        <v>62</v>
      </c>
      <c r="I6" s="535" t="s">
        <v>259</v>
      </c>
      <c r="J6" s="535" t="s">
        <v>185</v>
      </c>
      <c r="K6" s="542" t="s">
        <v>64</v>
      </c>
      <c r="L6" s="290"/>
      <c r="M6" s="540" t="s">
        <v>62</v>
      </c>
      <c r="N6" s="535" t="s">
        <v>259</v>
      </c>
      <c r="O6" s="535" t="s">
        <v>185</v>
      </c>
      <c r="P6" s="542" t="s">
        <v>64</v>
      </c>
      <c r="Q6" s="290"/>
      <c r="R6" s="540" t="s">
        <v>62</v>
      </c>
      <c r="S6" s="535" t="s">
        <v>259</v>
      </c>
      <c r="T6" s="535" t="s">
        <v>185</v>
      </c>
      <c r="U6" s="542" t="s">
        <v>64</v>
      </c>
      <c r="V6" s="290"/>
      <c r="W6" s="290"/>
      <c r="X6" s="540" t="s">
        <v>62</v>
      </c>
      <c r="Y6" s="535" t="s">
        <v>288</v>
      </c>
      <c r="Z6" s="535" t="s">
        <v>185</v>
      </c>
      <c r="AA6" s="542" t="s">
        <v>64</v>
      </c>
      <c r="AB6" s="290"/>
      <c r="AC6" s="290"/>
      <c r="AD6" s="540" t="s">
        <v>62</v>
      </c>
      <c r="AE6" s="535" t="s">
        <v>287</v>
      </c>
      <c r="AF6" s="535" t="s">
        <v>185</v>
      </c>
      <c r="AG6" s="542" t="s">
        <v>64</v>
      </c>
      <c r="AH6" s="290"/>
      <c r="AI6" s="290"/>
      <c r="AJ6" s="527" t="s">
        <v>62</v>
      </c>
      <c r="AK6" s="529" t="s">
        <v>287</v>
      </c>
      <c r="AL6" s="529" t="s">
        <v>185</v>
      </c>
      <c r="AM6" s="531" t="s">
        <v>64</v>
      </c>
      <c r="AN6" s="387"/>
      <c r="AO6" s="387"/>
      <c r="AP6" s="527" t="s">
        <v>62</v>
      </c>
      <c r="AQ6" s="529" t="s">
        <v>287</v>
      </c>
      <c r="AR6" s="529" t="s">
        <v>185</v>
      </c>
      <c r="AS6" s="531" t="s">
        <v>64</v>
      </c>
      <c r="AT6" s="387"/>
      <c r="AU6" s="527" t="s">
        <v>62</v>
      </c>
      <c r="AV6" s="529" t="s">
        <v>287</v>
      </c>
      <c r="AW6" s="529" t="s">
        <v>185</v>
      </c>
      <c r="AX6" s="531" t="s">
        <v>64</v>
      </c>
      <c r="AY6" s="387"/>
      <c r="AZ6" s="527" t="s">
        <v>62</v>
      </c>
      <c r="BA6" s="529" t="s">
        <v>287</v>
      </c>
      <c r="BB6" s="529" t="s">
        <v>185</v>
      </c>
      <c r="BC6" s="531" t="s">
        <v>64</v>
      </c>
      <c r="BD6" s="387"/>
      <c r="BE6" s="527" t="s">
        <v>62</v>
      </c>
      <c r="BF6" s="529" t="s">
        <v>287</v>
      </c>
      <c r="BG6" s="529" t="s">
        <v>185</v>
      </c>
      <c r="BH6" s="531" t="s">
        <v>64</v>
      </c>
      <c r="BI6" s="387"/>
      <c r="BJ6" s="527" t="s">
        <v>62</v>
      </c>
      <c r="BK6" s="529" t="s">
        <v>287</v>
      </c>
      <c r="BL6" s="529" t="s">
        <v>185</v>
      </c>
      <c r="BM6" s="531" t="s">
        <v>64</v>
      </c>
      <c r="BN6" s="387"/>
      <c r="BO6" s="527" t="s">
        <v>62</v>
      </c>
      <c r="BP6" s="529" t="s">
        <v>287</v>
      </c>
      <c r="BQ6" s="529" t="s">
        <v>185</v>
      </c>
      <c r="BR6" s="531" t="s">
        <v>64</v>
      </c>
      <c r="BS6" s="387"/>
      <c r="BT6" s="527" t="s">
        <v>62</v>
      </c>
      <c r="BU6" s="529" t="s">
        <v>287</v>
      </c>
      <c r="BV6" s="529" t="s">
        <v>185</v>
      </c>
      <c r="BW6" s="531" t="s">
        <v>64</v>
      </c>
      <c r="BX6" s="387"/>
      <c r="BY6" s="527" t="s">
        <v>62</v>
      </c>
      <c r="BZ6" s="529" t="s">
        <v>395</v>
      </c>
      <c r="CA6" s="529" t="s">
        <v>185</v>
      </c>
      <c r="CB6" s="531" t="s">
        <v>64</v>
      </c>
      <c r="CC6" s="387"/>
      <c r="CD6" s="527" t="s">
        <v>62</v>
      </c>
      <c r="CE6" s="529" t="s">
        <v>395</v>
      </c>
      <c r="CF6" s="529" t="s">
        <v>185</v>
      </c>
      <c r="CG6" s="531" t="s">
        <v>64</v>
      </c>
      <c r="CH6" s="387"/>
      <c r="CI6" s="527" t="s">
        <v>62</v>
      </c>
      <c r="CJ6" s="529" t="s">
        <v>395</v>
      </c>
      <c r="CK6" s="529" t="s">
        <v>185</v>
      </c>
      <c r="CL6" s="531" t="s">
        <v>64</v>
      </c>
      <c r="CM6" s="387"/>
      <c r="CN6" s="527" t="s">
        <v>62</v>
      </c>
      <c r="CO6" s="529" t="s">
        <v>395</v>
      </c>
      <c r="CP6" s="529" t="s">
        <v>185</v>
      </c>
      <c r="CQ6" s="531" t="s">
        <v>64</v>
      </c>
      <c r="CR6" s="387"/>
      <c r="CS6" s="527" t="s">
        <v>62</v>
      </c>
      <c r="CT6" s="529" t="s">
        <v>395</v>
      </c>
      <c r="CU6" s="529" t="s">
        <v>185</v>
      </c>
      <c r="CV6" s="531" t="s">
        <v>64</v>
      </c>
      <c r="CW6" s="327" t="s">
        <v>9</v>
      </c>
      <c r="DA6" s="250"/>
    </row>
    <row r="7" spans="1:107" s="251" customFormat="1" ht="26.25" thickBot="1" x14ac:dyDescent="0.3">
      <c r="A7" s="412"/>
      <c r="B7" s="413"/>
      <c r="C7" s="541"/>
      <c r="D7" s="536"/>
      <c r="E7" s="536"/>
      <c r="F7" s="552"/>
      <c r="G7" s="250"/>
      <c r="H7" s="541"/>
      <c r="I7" s="536"/>
      <c r="J7" s="536"/>
      <c r="K7" s="543"/>
      <c r="L7" s="290"/>
      <c r="M7" s="541"/>
      <c r="N7" s="536"/>
      <c r="O7" s="536"/>
      <c r="P7" s="543"/>
      <c r="Q7" s="290"/>
      <c r="R7" s="541"/>
      <c r="S7" s="536"/>
      <c r="T7" s="536"/>
      <c r="U7" s="543"/>
      <c r="V7" s="290"/>
      <c r="W7" s="290"/>
      <c r="X7" s="541"/>
      <c r="Y7" s="536"/>
      <c r="Z7" s="536"/>
      <c r="AA7" s="543"/>
      <c r="AB7" s="290"/>
      <c r="AC7" s="290"/>
      <c r="AD7" s="541"/>
      <c r="AE7" s="536"/>
      <c r="AF7" s="536"/>
      <c r="AG7" s="543"/>
      <c r="AH7" s="290"/>
      <c r="AI7" s="290"/>
      <c r="AJ7" s="528"/>
      <c r="AK7" s="530"/>
      <c r="AL7" s="530"/>
      <c r="AM7" s="532"/>
      <c r="AN7" s="387"/>
      <c r="AO7" s="387"/>
      <c r="AP7" s="528"/>
      <c r="AQ7" s="530"/>
      <c r="AR7" s="530"/>
      <c r="AS7" s="532"/>
      <c r="AT7" s="387"/>
      <c r="AU7" s="528"/>
      <c r="AV7" s="530"/>
      <c r="AW7" s="530"/>
      <c r="AX7" s="532"/>
      <c r="AY7" s="387"/>
      <c r="AZ7" s="528"/>
      <c r="BA7" s="530"/>
      <c r="BB7" s="530"/>
      <c r="BC7" s="532"/>
      <c r="BD7" s="387"/>
      <c r="BE7" s="528"/>
      <c r="BF7" s="530"/>
      <c r="BG7" s="530"/>
      <c r="BH7" s="532"/>
      <c r="BI7" s="387"/>
      <c r="BJ7" s="528"/>
      <c r="BK7" s="530"/>
      <c r="BL7" s="530"/>
      <c r="BM7" s="532"/>
      <c r="BN7" s="387"/>
      <c r="BO7" s="528"/>
      <c r="BP7" s="530"/>
      <c r="BQ7" s="530"/>
      <c r="BR7" s="532"/>
      <c r="BS7" s="387"/>
      <c r="BT7" s="528"/>
      <c r="BU7" s="530"/>
      <c r="BV7" s="530"/>
      <c r="BW7" s="532"/>
      <c r="BX7" s="387"/>
      <c r="BY7" s="528"/>
      <c r="BZ7" s="530"/>
      <c r="CA7" s="530"/>
      <c r="CB7" s="532"/>
      <c r="CC7" s="387"/>
      <c r="CD7" s="528"/>
      <c r="CE7" s="530"/>
      <c r="CF7" s="530"/>
      <c r="CG7" s="532"/>
      <c r="CH7" s="387"/>
      <c r="CI7" s="528"/>
      <c r="CJ7" s="530"/>
      <c r="CK7" s="530"/>
      <c r="CL7" s="532"/>
      <c r="CM7" s="387"/>
      <c r="CN7" s="528"/>
      <c r="CO7" s="530"/>
      <c r="CP7" s="530"/>
      <c r="CQ7" s="532"/>
      <c r="CR7" s="387"/>
      <c r="CS7" s="528"/>
      <c r="CT7" s="530"/>
      <c r="CU7" s="530"/>
      <c r="CV7" s="532"/>
      <c r="CW7" s="328" t="s">
        <v>348</v>
      </c>
      <c r="DA7" s="250"/>
    </row>
    <row r="8" spans="1:107" s="251" customFormat="1" ht="13.5" x14ac:dyDescent="0.25">
      <c r="A8" s="337" t="s">
        <v>365</v>
      </c>
      <c r="B8" s="338" t="s">
        <v>22</v>
      </c>
      <c r="C8" s="252">
        <v>21459.204999999998</v>
      </c>
      <c r="D8" s="253">
        <v>2306.8645374999996</v>
      </c>
      <c r="E8" s="254">
        <v>4291.8409999999994</v>
      </c>
      <c r="F8" s="255">
        <v>28057.9105375</v>
      </c>
      <c r="G8" s="256"/>
      <c r="H8" s="252">
        <f t="shared" ref="H8:H42" si="0">C8*1.01</f>
        <v>21673.797049999997</v>
      </c>
      <c r="I8" s="253">
        <f>H8*0.1085</f>
        <v>2351.6069799249999</v>
      </c>
      <c r="J8" s="254">
        <f>H8*0.2</f>
        <v>4334.7594099999997</v>
      </c>
      <c r="K8" s="285">
        <f>SUM(H8:J8)</f>
        <v>28360.163439924996</v>
      </c>
      <c r="L8" s="256"/>
      <c r="M8" s="252">
        <f t="shared" ref="M8:M42" si="1">H8*1.01</f>
        <v>21890.535020499996</v>
      </c>
      <c r="N8" s="253">
        <f>M8*0.1085</f>
        <v>2375.1230497242495</v>
      </c>
      <c r="O8" s="254">
        <f>M8*0.2</f>
        <v>4378.1070040999994</v>
      </c>
      <c r="P8" s="285">
        <f>SUM(M8:O8)</f>
        <v>28643.765074324245</v>
      </c>
      <c r="Q8" s="256"/>
      <c r="R8" s="252">
        <f t="shared" ref="R8:R18" si="2">M8*1.01</f>
        <v>22109.440370704997</v>
      </c>
      <c r="S8" s="253">
        <f>R8*0.1085</f>
        <v>2398.874280221492</v>
      </c>
      <c r="T8" s="254">
        <f>R8*0.2</f>
        <v>4421.8880741409994</v>
      </c>
      <c r="U8" s="285">
        <f>SUM(R8:T8)</f>
        <v>28930.202725067487</v>
      </c>
      <c r="V8" s="256"/>
      <c r="W8" s="17" t="s">
        <v>22</v>
      </c>
      <c r="X8" s="252">
        <f>R8*1.0175</f>
        <v>22496.355577192335</v>
      </c>
      <c r="Y8" s="254">
        <f>X8*0.1095</f>
        <v>2463.3509357025605</v>
      </c>
      <c r="Z8" s="254">
        <f>X8*0.2</f>
        <v>4499.2711154384669</v>
      </c>
      <c r="AA8" s="285">
        <f>SUM(X8:Z8)</f>
        <v>29458.977628333363</v>
      </c>
      <c r="AB8" s="256"/>
      <c r="AC8" s="17" t="s">
        <v>22</v>
      </c>
      <c r="AD8" s="252">
        <f t="shared" ref="AD8:AD20" si="3">X8*1.005</f>
        <v>22608.837355078293</v>
      </c>
      <c r="AE8" s="254">
        <f>AD8*0.1105</f>
        <v>2498.2765277361514</v>
      </c>
      <c r="AF8" s="254">
        <f>AD8*0.2</f>
        <v>4521.7674710156589</v>
      </c>
      <c r="AG8" s="285">
        <f>SUM(AD8:AF8)</f>
        <v>29628.881353830104</v>
      </c>
      <c r="AH8" s="256"/>
      <c r="AI8" s="17" t="s">
        <v>22</v>
      </c>
      <c r="AJ8" s="388">
        <f>AD12*1.02</f>
        <v>26608.759094401539</v>
      </c>
      <c r="AK8" s="389">
        <f t="shared" ref="AK8:AK20" si="4">AJ8*0.1105</f>
        <v>2940.2678799313703</v>
      </c>
      <c r="AL8" s="389">
        <f t="shared" ref="AL8:AL20" si="5">AJ8*0.2</f>
        <v>5321.7518188803078</v>
      </c>
      <c r="AM8" s="390">
        <f>SUM(AJ8:AL8)</f>
        <v>34870.77879321322</v>
      </c>
      <c r="AN8" s="419"/>
      <c r="AO8" s="338" t="s">
        <v>22</v>
      </c>
      <c r="AP8" s="388">
        <f>AJ8+500</f>
        <v>27108.759094401539</v>
      </c>
      <c r="AQ8" s="389">
        <f t="shared" ref="AQ8:AQ20" si="6">AP8*0.1105</f>
        <v>2995.5178799313703</v>
      </c>
      <c r="AR8" s="389">
        <f t="shared" ref="AR8:AR20" si="7">AP8*0.2</f>
        <v>5421.7518188803078</v>
      </c>
      <c r="AS8" s="390">
        <f>SUM(AP8:AR8)</f>
        <v>35526.02879321322</v>
      </c>
      <c r="AT8" s="338" t="s">
        <v>22</v>
      </c>
      <c r="AU8" s="388">
        <f>AP8*1.01</f>
        <v>27379.846685345554</v>
      </c>
      <c r="AV8" s="389">
        <f t="shared" ref="AV8:AV20" si="8">AU8*0.1105</f>
        <v>3025.4730587306835</v>
      </c>
      <c r="AW8" s="389">
        <f t="shared" ref="AW8:AW20" si="9">AU8*0.2</f>
        <v>5475.9693370691111</v>
      </c>
      <c r="AX8" s="390">
        <f>SUM(AU8:AW8)</f>
        <v>35881.289081145347</v>
      </c>
      <c r="AY8" s="338" t="s">
        <v>22</v>
      </c>
      <c r="AZ8" s="388">
        <v>28701</v>
      </c>
      <c r="BA8" s="389">
        <f t="shared" ref="BA8:BA20" si="10">AZ8*0.1105</f>
        <v>3171.4605000000001</v>
      </c>
      <c r="BB8" s="389">
        <f t="shared" ref="BB8:BB20" si="11">AZ8*0.2</f>
        <v>5740.2000000000007</v>
      </c>
      <c r="BC8" s="390">
        <f>SUM(AZ8:BB8)</f>
        <v>37612.660499999998</v>
      </c>
      <c r="BD8" s="338" t="s">
        <v>22</v>
      </c>
      <c r="BE8" s="388">
        <f>AZ8*1.02</f>
        <v>29275.02</v>
      </c>
      <c r="BF8" s="389">
        <f t="shared" ref="BF8:BF20" si="12">BE8*0.1105</f>
        <v>3234.8897099999999</v>
      </c>
      <c r="BG8" s="389">
        <f t="shared" ref="BG8:BG20" si="13">BE8*0.2</f>
        <v>5855.0040000000008</v>
      </c>
      <c r="BH8" s="390">
        <f>SUM(BE8:BG8)</f>
        <v>38364.913710000001</v>
      </c>
      <c r="BI8" s="338" t="s">
        <v>22</v>
      </c>
      <c r="BJ8" s="388">
        <f>BE8+750</f>
        <v>30025.02</v>
      </c>
      <c r="BK8" s="389">
        <f t="shared" ref="BK8:BK20" si="14">BJ8*0.1105</f>
        <v>3317.7647099999999</v>
      </c>
      <c r="BL8" s="389">
        <f t="shared" ref="BL8:BL20" si="15">BJ8*0.2</f>
        <v>6005.0040000000008</v>
      </c>
      <c r="BM8" s="390">
        <f>SUM(BJ8:BL8)</f>
        <v>39347.788710000001</v>
      </c>
      <c r="BN8" s="338" t="s">
        <v>22</v>
      </c>
      <c r="BO8" s="388">
        <f>BJ8+1125</f>
        <v>31150.02</v>
      </c>
      <c r="BP8" s="389">
        <f>BO8*0.1105</f>
        <v>3442.0772099999999</v>
      </c>
      <c r="BQ8" s="389">
        <f t="shared" ref="BQ8:BQ20" si="16">BO8*0.2</f>
        <v>6230.0040000000008</v>
      </c>
      <c r="BR8" s="390">
        <f>SUM(BO8:BQ8)</f>
        <v>40822.101210000001</v>
      </c>
      <c r="BS8" s="338" t="s">
        <v>22</v>
      </c>
      <c r="BT8" s="388">
        <f>BO8*1.01</f>
        <v>31461.520199999999</v>
      </c>
      <c r="BU8" s="389">
        <f>BT8*0.1105</f>
        <v>3476.4979820999997</v>
      </c>
      <c r="BV8" s="389">
        <f t="shared" ref="BV8:BV20" si="17">BT8*0.2</f>
        <v>6292.30404</v>
      </c>
      <c r="BW8" s="390">
        <f>SUM(BT8:BV8)</f>
        <v>41230.322222100003</v>
      </c>
      <c r="BX8" s="338" t="s">
        <v>22</v>
      </c>
      <c r="BY8" s="388">
        <f>BT8+500</f>
        <v>31961.520199999999</v>
      </c>
      <c r="BZ8" s="389">
        <f>BY8*0.1115</f>
        <v>3563.7095023000002</v>
      </c>
      <c r="CA8" s="389">
        <f t="shared" ref="CA8:CA20" si="18">BY8*0.2</f>
        <v>6392.30404</v>
      </c>
      <c r="CB8" s="390">
        <f>SUM(BY8:CA8)</f>
        <v>41917.533742300002</v>
      </c>
      <c r="CC8" s="338" t="s">
        <v>22</v>
      </c>
      <c r="CD8" s="388">
        <f>BY8+1000</f>
        <v>32961.520199999999</v>
      </c>
      <c r="CE8" s="389">
        <f>CD8*0.1115</f>
        <v>3675.2095023000002</v>
      </c>
      <c r="CF8" s="389">
        <f t="shared" ref="CF8:CF20" si="19">CD8*0.2</f>
        <v>6592.30404</v>
      </c>
      <c r="CG8" s="390">
        <f>SUM(CD8:CF8)</f>
        <v>43229.033742300002</v>
      </c>
      <c r="CH8" s="338" t="s">
        <v>22</v>
      </c>
      <c r="CI8" s="388">
        <f>CD8*1.01</f>
        <v>33291.135402</v>
      </c>
      <c r="CJ8" s="389">
        <f>CI8*0.1115</f>
        <v>3711.9615973230002</v>
      </c>
      <c r="CK8" s="389">
        <f t="shared" ref="CK8:CK20" si="20">CI8*0.2</f>
        <v>6658.2270804</v>
      </c>
      <c r="CL8" s="390">
        <f>SUM(CI8:CK8)</f>
        <v>43661.324079723003</v>
      </c>
      <c r="CM8" s="338" t="s">
        <v>22</v>
      </c>
      <c r="CN8" s="388">
        <f>CI8+500</f>
        <v>33791.135402</v>
      </c>
      <c r="CO8" s="389">
        <f>CN8*0.1115</f>
        <v>3767.7115973230002</v>
      </c>
      <c r="CP8" s="389">
        <f t="shared" ref="CP8:CP20" si="21">CN8*0.2</f>
        <v>6758.2270804</v>
      </c>
      <c r="CQ8" s="390">
        <f>SUM(CN8:CP8)</f>
        <v>44317.074079723003</v>
      </c>
      <c r="CR8" s="338" t="s">
        <v>22</v>
      </c>
      <c r="CS8" s="388">
        <f>CN8*1.01</f>
        <v>34129.046756019998</v>
      </c>
      <c r="CT8" s="389">
        <f>CS8*0.1115</f>
        <v>3805.38871329623</v>
      </c>
      <c r="CU8" s="389">
        <f t="shared" ref="CU8:CU20" si="22">CS8*0.2</f>
        <v>6825.8093512039995</v>
      </c>
      <c r="CV8" s="390">
        <f>SUM(CS8:CU8)</f>
        <v>44760.244820520231</v>
      </c>
      <c r="CW8" s="329"/>
      <c r="CY8" s="257"/>
      <c r="DA8" s="258">
        <v>-8.9462500000081491E-2</v>
      </c>
    </row>
    <row r="9" spans="1:107" s="251" customFormat="1" ht="13.5" x14ac:dyDescent="0.25">
      <c r="A9" s="414"/>
      <c r="B9" s="338" t="s">
        <v>24</v>
      </c>
      <c r="C9" s="259">
        <v>22384.4725</v>
      </c>
      <c r="D9" s="253">
        <v>2406.3307937499999</v>
      </c>
      <c r="E9" s="254">
        <v>4476.8945000000003</v>
      </c>
      <c r="F9" s="255">
        <v>29267.697793749998</v>
      </c>
      <c r="G9" s="256"/>
      <c r="H9" s="259">
        <f t="shared" si="0"/>
        <v>22608.317224999999</v>
      </c>
      <c r="I9" s="253">
        <f t="shared" ref="I9:I42" si="23">H9*0.1085</f>
        <v>2453.0024189124997</v>
      </c>
      <c r="J9" s="254">
        <f t="shared" ref="J9:J42" si="24">H9*0.2</f>
        <v>4521.6634450000001</v>
      </c>
      <c r="K9" s="285">
        <f t="shared" ref="K9:K42" si="25">SUM(H9:J9)</f>
        <v>29582.983088912501</v>
      </c>
      <c r="L9" s="256"/>
      <c r="M9" s="259">
        <f t="shared" si="1"/>
        <v>22834.40039725</v>
      </c>
      <c r="N9" s="253">
        <f t="shared" ref="N9:N42" si="26">M9*0.1085</f>
        <v>2477.5324431016247</v>
      </c>
      <c r="O9" s="254">
        <f t="shared" ref="O9:O42" si="27">M9*0.2</f>
        <v>4566.8800794500003</v>
      </c>
      <c r="P9" s="285">
        <f t="shared" ref="P9:P42" si="28">SUM(M9:O9)</f>
        <v>29878.812919801625</v>
      </c>
      <c r="Q9" s="256"/>
      <c r="R9" s="259">
        <f t="shared" si="2"/>
        <v>23062.744401222499</v>
      </c>
      <c r="S9" s="253">
        <f t="shared" ref="S9:S42" si="29">R9*0.1085</f>
        <v>2502.3077675326413</v>
      </c>
      <c r="T9" s="254">
        <f t="shared" ref="T9:T42" si="30">R9*0.2</f>
        <v>4612.5488802444997</v>
      </c>
      <c r="U9" s="285">
        <f t="shared" ref="U9:U42" si="31">SUM(R9:T9)</f>
        <v>30177.601048999641</v>
      </c>
      <c r="V9" s="256"/>
      <c r="W9" s="17" t="s">
        <v>24</v>
      </c>
      <c r="X9" s="259">
        <f t="shared" ref="X9:X42" si="32">R9*1.0175</f>
        <v>23466.342428243894</v>
      </c>
      <c r="Y9" s="254">
        <f t="shared" ref="Y9:Y42" si="33">X9*0.1095</f>
        <v>2569.5644958927064</v>
      </c>
      <c r="Z9" s="254">
        <f t="shared" ref="Z9:Z42" si="34">X9*0.2</f>
        <v>4693.2684856487786</v>
      </c>
      <c r="AA9" s="285">
        <f t="shared" ref="AA9:AA42" si="35">SUM(X9:Z9)</f>
        <v>30729.175409785381</v>
      </c>
      <c r="AB9" s="256"/>
      <c r="AC9" s="17" t="s">
        <v>24</v>
      </c>
      <c r="AD9" s="259">
        <f t="shared" si="3"/>
        <v>23583.674140385112</v>
      </c>
      <c r="AE9" s="254">
        <f t="shared" ref="AE9:AE42" si="36">AD9*0.1105</f>
        <v>2605.9959925125549</v>
      </c>
      <c r="AF9" s="254">
        <f t="shared" ref="AF9:AF42" si="37">AD9*0.2</f>
        <v>4716.7348280770229</v>
      </c>
      <c r="AG9" s="285">
        <f t="shared" ref="AG9:AG42" si="38">SUM(AD9:AF9)</f>
        <v>30906.404960974691</v>
      </c>
      <c r="AH9" s="256"/>
      <c r="AI9" s="17" t="s">
        <v>24</v>
      </c>
      <c r="AJ9" s="388">
        <f t="shared" ref="AJ9:AJ20" si="39">AD13*1.02</f>
        <v>27374.308886252657</v>
      </c>
      <c r="AK9" s="389">
        <f t="shared" si="4"/>
        <v>3024.8611319309184</v>
      </c>
      <c r="AL9" s="389">
        <f t="shared" si="5"/>
        <v>5474.8617772505313</v>
      </c>
      <c r="AM9" s="390">
        <f t="shared" ref="AM9:AM20" si="40">SUM(AJ9:AL9)</f>
        <v>35874.031795434108</v>
      </c>
      <c r="AN9" s="419"/>
      <c r="AO9" s="338" t="s">
        <v>24</v>
      </c>
      <c r="AP9" s="388">
        <f>AJ9+500</f>
        <v>27874.308886252657</v>
      </c>
      <c r="AQ9" s="389">
        <f t="shared" si="6"/>
        <v>3080.1111319309184</v>
      </c>
      <c r="AR9" s="389">
        <f t="shared" si="7"/>
        <v>5574.8617772505313</v>
      </c>
      <c r="AS9" s="390">
        <f t="shared" ref="AS9:AS20" si="41">SUM(AP9:AR9)</f>
        <v>36529.281795434108</v>
      </c>
      <c r="AT9" s="338" t="s">
        <v>24</v>
      </c>
      <c r="AU9" s="388">
        <f t="shared" ref="AU9:AU20" si="42">AP9*1.01</f>
        <v>28153.051975115184</v>
      </c>
      <c r="AV9" s="389">
        <f t="shared" si="8"/>
        <v>3110.9122432502277</v>
      </c>
      <c r="AW9" s="389">
        <f t="shared" si="9"/>
        <v>5630.6103950230372</v>
      </c>
      <c r="AX9" s="390">
        <f t="shared" ref="AX9:AX20" si="43">SUM(AU9:AW9)</f>
        <v>36894.574613388446</v>
      </c>
      <c r="AY9" s="338" t="s">
        <v>24</v>
      </c>
      <c r="AZ9" s="388">
        <v>29498</v>
      </c>
      <c r="BA9" s="389">
        <f t="shared" si="10"/>
        <v>3259.529</v>
      </c>
      <c r="BB9" s="389">
        <f t="shared" si="11"/>
        <v>5899.6</v>
      </c>
      <c r="BC9" s="390">
        <f t="shared" ref="BC9:BC20" si="44">SUM(AZ9:BB9)</f>
        <v>38657.129000000001</v>
      </c>
      <c r="BD9" s="338" t="s">
        <v>24</v>
      </c>
      <c r="BE9" s="388">
        <f t="shared" ref="BE9:BE20" si="45">AZ9*1.02</f>
        <v>30087.96</v>
      </c>
      <c r="BF9" s="389">
        <f t="shared" si="12"/>
        <v>3324.71958</v>
      </c>
      <c r="BG9" s="389">
        <f t="shared" si="13"/>
        <v>6017.5920000000006</v>
      </c>
      <c r="BH9" s="390">
        <f t="shared" ref="BH9:BH20" si="46">SUM(BE9:BG9)</f>
        <v>39430.271580000001</v>
      </c>
      <c r="BI9" s="338" t="s">
        <v>24</v>
      </c>
      <c r="BJ9" s="388">
        <f t="shared" ref="BJ9:BJ20" si="47">BE9+750</f>
        <v>30837.96</v>
      </c>
      <c r="BK9" s="389">
        <f t="shared" si="14"/>
        <v>3407.59458</v>
      </c>
      <c r="BL9" s="389">
        <f t="shared" si="15"/>
        <v>6167.5920000000006</v>
      </c>
      <c r="BM9" s="390">
        <f t="shared" ref="BM9:BM20" si="48">SUM(BJ9:BL9)</f>
        <v>40413.146580000001</v>
      </c>
      <c r="BN9" s="338" t="s">
        <v>24</v>
      </c>
      <c r="BO9" s="388">
        <f t="shared" ref="BO9:BO20" si="49">BJ9+1125</f>
        <v>31962.959999999999</v>
      </c>
      <c r="BP9" s="389">
        <f t="shared" ref="BP9:BP20" si="50">BO9*0.1105</f>
        <v>3531.90708</v>
      </c>
      <c r="BQ9" s="389">
        <f t="shared" si="16"/>
        <v>6392.5920000000006</v>
      </c>
      <c r="BR9" s="390">
        <f t="shared" ref="BR9:BR20" si="51">SUM(BO9:BQ9)</f>
        <v>41887.459080000001</v>
      </c>
      <c r="BS9" s="338" t="s">
        <v>24</v>
      </c>
      <c r="BT9" s="388">
        <f t="shared" ref="BT9:BT20" si="52">BO9*1.01</f>
        <v>32282.589599999999</v>
      </c>
      <c r="BU9" s="389">
        <f t="shared" ref="BU9:BU20" si="53">BT9*0.1105</f>
        <v>3567.2261508000001</v>
      </c>
      <c r="BV9" s="389">
        <f t="shared" si="17"/>
        <v>6456.5179200000002</v>
      </c>
      <c r="BW9" s="390">
        <f t="shared" ref="BW9:BW20" si="54">SUM(BT9:BV9)</f>
        <v>42306.333670799999</v>
      </c>
      <c r="BX9" s="338" t="s">
        <v>24</v>
      </c>
      <c r="BY9" s="388">
        <f t="shared" ref="BY9:BY20" si="55">BT9+500</f>
        <v>32782.589599999999</v>
      </c>
      <c r="BZ9" s="389">
        <f t="shared" ref="BZ9:BZ42" si="56">BY9*0.1115</f>
        <v>3655.2587404000001</v>
      </c>
      <c r="CA9" s="389">
        <f t="shared" si="18"/>
        <v>6556.5179200000002</v>
      </c>
      <c r="CB9" s="390">
        <f t="shared" ref="CB9:CB20" si="57">SUM(BY9:CA9)</f>
        <v>42994.366260399998</v>
      </c>
      <c r="CC9" s="338" t="s">
        <v>24</v>
      </c>
      <c r="CD9" s="388">
        <f t="shared" ref="CD9:CD20" si="58">BY9+1000</f>
        <v>33782.589599999999</v>
      </c>
      <c r="CE9" s="389">
        <f t="shared" ref="CE9:CE42" si="59">CD9*0.1115</f>
        <v>3766.7587404000001</v>
      </c>
      <c r="CF9" s="389">
        <f t="shared" si="19"/>
        <v>6756.5179200000002</v>
      </c>
      <c r="CG9" s="390">
        <f t="shared" ref="CG9:CG20" si="60">SUM(CD9:CF9)</f>
        <v>44305.866260399998</v>
      </c>
      <c r="CH9" s="338" t="s">
        <v>24</v>
      </c>
      <c r="CI9" s="388">
        <f t="shared" ref="CI9:CI20" si="61">CD9*1.01</f>
        <v>34120.415496000001</v>
      </c>
      <c r="CJ9" s="389">
        <f t="shared" ref="CJ9:CJ42" si="62">CI9*0.1115</f>
        <v>3804.4263278040003</v>
      </c>
      <c r="CK9" s="389">
        <f t="shared" si="20"/>
        <v>6824.083099200001</v>
      </c>
      <c r="CL9" s="390">
        <f t="shared" ref="CL9:CL20" si="63">SUM(CI9:CK9)</f>
        <v>44748.924923004</v>
      </c>
      <c r="CM9" s="338" t="s">
        <v>24</v>
      </c>
      <c r="CN9" s="388">
        <f t="shared" ref="CN9:CN20" si="64">CI9+500</f>
        <v>34620.415496000001</v>
      </c>
      <c r="CO9" s="389">
        <f t="shared" ref="CO9:CO20" si="65">CN9*0.1115</f>
        <v>3860.1763278040003</v>
      </c>
      <c r="CP9" s="389">
        <f t="shared" si="21"/>
        <v>6924.083099200001</v>
      </c>
      <c r="CQ9" s="390">
        <f t="shared" ref="CQ9" si="66">SUM(CN9:CP9)</f>
        <v>45404.674923004</v>
      </c>
      <c r="CR9" s="338" t="s">
        <v>24</v>
      </c>
      <c r="CS9" s="388">
        <f t="shared" ref="CS9:CS20" si="67">CN9*1.01</f>
        <v>34966.619650960005</v>
      </c>
      <c r="CT9" s="389">
        <f t="shared" ref="CT9:CT20" si="68">CS9*0.1115</f>
        <v>3898.7780910820406</v>
      </c>
      <c r="CU9" s="389">
        <f t="shared" si="22"/>
        <v>6993.3239301920012</v>
      </c>
      <c r="CV9" s="390">
        <f t="shared" ref="CV9" si="69">SUM(CS9:CU9)</f>
        <v>45858.721672234053</v>
      </c>
      <c r="CW9" s="330"/>
      <c r="CY9" s="257"/>
      <c r="DA9" s="258">
        <v>-0.30220625000220025</v>
      </c>
    </row>
    <row r="10" spans="1:107" s="251" customFormat="1" ht="13.5" x14ac:dyDescent="0.25">
      <c r="A10" s="414"/>
      <c r="B10" s="338" t="s">
        <v>26</v>
      </c>
      <c r="C10" s="259">
        <v>23396.249999999996</v>
      </c>
      <c r="D10" s="253">
        <v>2515.0968749999997</v>
      </c>
      <c r="E10" s="254">
        <v>4679.2499999999991</v>
      </c>
      <c r="F10" s="255">
        <v>30590.596874999996</v>
      </c>
      <c r="G10" s="256"/>
      <c r="H10" s="259">
        <f t="shared" si="0"/>
        <v>23630.212499999998</v>
      </c>
      <c r="I10" s="253">
        <f t="shared" si="23"/>
        <v>2563.8780562499996</v>
      </c>
      <c r="J10" s="254">
        <f t="shared" si="24"/>
        <v>4726.0424999999996</v>
      </c>
      <c r="K10" s="285">
        <f t="shared" si="25"/>
        <v>30920.133056249997</v>
      </c>
      <c r="L10" s="256"/>
      <c r="M10" s="259">
        <f t="shared" si="1"/>
        <v>23866.514625</v>
      </c>
      <c r="N10" s="253">
        <f t="shared" si="26"/>
        <v>2589.5168368125001</v>
      </c>
      <c r="O10" s="254">
        <f t="shared" si="27"/>
        <v>4773.302925</v>
      </c>
      <c r="P10" s="285">
        <f t="shared" si="28"/>
        <v>31229.334386812501</v>
      </c>
      <c r="Q10" s="256"/>
      <c r="R10" s="259">
        <f t="shared" si="2"/>
        <v>24105.179771250001</v>
      </c>
      <c r="S10" s="253">
        <f t="shared" si="29"/>
        <v>2615.4120051806249</v>
      </c>
      <c r="T10" s="254">
        <f t="shared" si="30"/>
        <v>4821.03595425</v>
      </c>
      <c r="U10" s="285">
        <f t="shared" si="31"/>
        <v>31541.627730680626</v>
      </c>
      <c r="V10" s="256"/>
      <c r="W10" s="17" t="s">
        <v>26</v>
      </c>
      <c r="X10" s="259">
        <f t="shared" si="32"/>
        <v>24527.020417246877</v>
      </c>
      <c r="Y10" s="254">
        <f t="shared" si="33"/>
        <v>2685.7087356885331</v>
      </c>
      <c r="Z10" s="254">
        <f t="shared" si="34"/>
        <v>4905.4040834493753</v>
      </c>
      <c r="AA10" s="285">
        <f t="shared" si="35"/>
        <v>32118.133236384787</v>
      </c>
      <c r="AB10" s="256"/>
      <c r="AC10" s="17" t="s">
        <v>26</v>
      </c>
      <c r="AD10" s="259">
        <f t="shared" si="3"/>
        <v>24649.655519333108</v>
      </c>
      <c r="AE10" s="254">
        <f t="shared" si="36"/>
        <v>2723.7869348863082</v>
      </c>
      <c r="AF10" s="254">
        <f t="shared" si="37"/>
        <v>4929.9311038666219</v>
      </c>
      <c r="AG10" s="285">
        <f t="shared" si="38"/>
        <v>32303.373558086038</v>
      </c>
      <c r="AH10" s="256"/>
      <c r="AI10" s="17" t="s">
        <v>26</v>
      </c>
      <c r="AJ10" s="388">
        <f t="shared" si="39"/>
        <v>27766.57557868501</v>
      </c>
      <c r="AK10" s="389">
        <f t="shared" si="4"/>
        <v>3068.2066014446937</v>
      </c>
      <c r="AL10" s="389">
        <f t="shared" si="5"/>
        <v>5553.3151157370021</v>
      </c>
      <c r="AM10" s="390">
        <f t="shared" si="40"/>
        <v>36388.097295866704</v>
      </c>
      <c r="AN10" s="419"/>
      <c r="AO10" s="338" t="s">
        <v>26</v>
      </c>
      <c r="AP10" s="388">
        <f t="shared" ref="AP10:AP20" si="70">AJ10+500</f>
        <v>28266.57557868501</v>
      </c>
      <c r="AQ10" s="389">
        <f t="shared" si="6"/>
        <v>3123.4566014446937</v>
      </c>
      <c r="AR10" s="389">
        <f t="shared" si="7"/>
        <v>5653.3151157370021</v>
      </c>
      <c r="AS10" s="390">
        <f t="shared" si="41"/>
        <v>37043.347295866704</v>
      </c>
      <c r="AT10" s="338" t="s">
        <v>26</v>
      </c>
      <c r="AU10" s="388">
        <f t="shared" si="42"/>
        <v>28549.241334471859</v>
      </c>
      <c r="AV10" s="389">
        <f t="shared" si="8"/>
        <v>3154.6911674591406</v>
      </c>
      <c r="AW10" s="389">
        <f t="shared" si="9"/>
        <v>5709.8482668943725</v>
      </c>
      <c r="AX10" s="390">
        <f t="shared" si="43"/>
        <v>37413.780768825367</v>
      </c>
      <c r="AY10" s="338" t="s">
        <v>26</v>
      </c>
      <c r="AZ10" s="388">
        <v>29906</v>
      </c>
      <c r="BA10" s="389">
        <f t="shared" si="10"/>
        <v>3304.6129999999998</v>
      </c>
      <c r="BB10" s="389">
        <f t="shared" si="11"/>
        <v>5981.2000000000007</v>
      </c>
      <c r="BC10" s="390">
        <f t="shared" si="44"/>
        <v>39191.812999999995</v>
      </c>
      <c r="BD10" s="338" t="s">
        <v>26</v>
      </c>
      <c r="BE10" s="388">
        <f t="shared" si="45"/>
        <v>30504.12</v>
      </c>
      <c r="BF10" s="389">
        <f t="shared" si="12"/>
        <v>3370.7052599999997</v>
      </c>
      <c r="BG10" s="389">
        <f t="shared" si="13"/>
        <v>6100.8240000000005</v>
      </c>
      <c r="BH10" s="390">
        <f t="shared" si="46"/>
        <v>39975.649259999998</v>
      </c>
      <c r="BI10" s="338" t="s">
        <v>26</v>
      </c>
      <c r="BJ10" s="388">
        <f t="shared" si="47"/>
        <v>31254.12</v>
      </c>
      <c r="BK10" s="389">
        <f t="shared" si="14"/>
        <v>3453.5802599999997</v>
      </c>
      <c r="BL10" s="389">
        <f t="shared" si="15"/>
        <v>6250.8240000000005</v>
      </c>
      <c r="BM10" s="390">
        <f t="shared" si="48"/>
        <v>40958.524259999998</v>
      </c>
      <c r="BN10" s="338" t="s">
        <v>26</v>
      </c>
      <c r="BO10" s="388">
        <f t="shared" si="49"/>
        <v>32379.119999999999</v>
      </c>
      <c r="BP10" s="389">
        <f t="shared" si="50"/>
        <v>3577.8927599999997</v>
      </c>
      <c r="BQ10" s="389">
        <f t="shared" si="16"/>
        <v>6475.8240000000005</v>
      </c>
      <c r="BR10" s="390">
        <f>SUM(BO10:BQ10)-1</f>
        <v>42431.836759999998</v>
      </c>
      <c r="BS10" s="338" t="s">
        <v>26</v>
      </c>
      <c r="BT10" s="388">
        <f t="shared" si="52"/>
        <v>32702.911199999999</v>
      </c>
      <c r="BU10" s="389">
        <f t="shared" si="53"/>
        <v>3613.6716876</v>
      </c>
      <c r="BV10" s="389">
        <f t="shared" si="17"/>
        <v>6540.5822399999997</v>
      </c>
      <c r="BW10" s="390">
        <f>SUM(BT10:BV10)-1</f>
        <v>42856.165127600005</v>
      </c>
      <c r="BX10" s="338" t="s">
        <v>26</v>
      </c>
      <c r="BY10" s="388">
        <f t="shared" si="55"/>
        <v>33202.911200000002</v>
      </c>
      <c r="BZ10" s="389">
        <f t="shared" si="56"/>
        <v>3702.1245988000005</v>
      </c>
      <c r="CA10" s="389">
        <f t="shared" si="18"/>
        <v>6640.5822400000006</v>
      </c>
      <c r="CB10" s="390">
        <f>SUM(BY10:CA10)-1</f>
        <v>43544.618038800007</v>
      </c>
      <c r="CC10" s="338" t="s">
        <v>26</v>
      </c>
      <c r="CD10" s="388">
        <f t="shared" si="58"/>
        <v>34202.911200000002</v>
      </c>
      <c r="CE10" s="389">
        <f t="shared" si="59"/>
        <v>3813.6245988000005</v>
      </c>
      <c r="CF10" s="389">
        <f t="shared" si="19"/>
        <v>6840.5822400000006</v>
      </c>
      <c r="CG10" s="390">
        <f>SUM(CD10:CF10)-1</f>
        <v>44856.118038800007</v>
      </c>
      <c r="CH10" s="338" t="s">
        <v>26</v>
      </c>
      <c r="CI10" s="388">
        <f t="shared" si="61"/>
        <v>34544.940312000006</v>
      </c>
      <c r="CJ10" s="389">
        <f t="shared" si="62"/>
        <v>3851.7608447880007</v>
      </c>
      <c r="CK10" s="389">
        <f t="shared" si="20"/>
        <v>6908.9880624000016</v>
      </c>
      <c r="CL10" s="390">
        <f>SUM(CI10:CK10)-1</f>
        <v>45304.689219188003</v>
      </c>
      <c r="CM10" s="338" t="s">
        <v>26</v>
      </c>
      <c r="CN10" s="388">
        <f t="shared" si="64"/>
        <v>35044.940312000006</v>
      </c>
      <c r="CO10" s="389">
        <f t="shared" si="65"/>
        <v>3907.5108447880007</v>
      </c>
      <c r="CP10" s="389">
        <f t="shared" si="21"/>
        <v>7008.9880624000016</v>
      </c>
      <c r="CQ10" s="390">
        <f>SUM(CN10:CP10)-1</f>
        <v>45960.439219188003</v>
      </c>
      <c r="CR10" s="338" t="s">
        <v>26</v>
      </c>
      <c r="CS10" s="388">
        <f t="shared" si="67"/>
        <v>35395.389715120007</v>
      </c>
      <c r="CT10" s="389">
        <f t="shared" si="68"/>
        <v>3946.5859532358809</v>
      </c>
      <c r="CU10" s="389">
        <f t="shared" si="22"/>
        <v>7079.0779430240018</v>
      </c>
      <c r="CV10" s="390">
        <f>SUM(CS10:CU10)-1</f>
        <v>46420.053611379888</v>
      </c>
      <c r="CW10" s="330"/>
      <c r="CY10" s="257"/>
      <c r="DA10" s="258">
        <v>0.59687499999563398</v>
      </c>
    </row>
    <row r="11" spans="1:107" s="251" customFormat="1" ht="12.75" customHeight="1" x14ac:dyDescent="0.25">
      <c r="A11" s="339" t="s">
        <v>65</v>
      </c>
      <c r="B11" s="338" t="s">
        <v>28</v>
      </c>
      <c r="C11" s="259">
        <v>24068.649999999998</v>
      </c>
      <c r="D11" s="253">
        <v>2587.3798749999996</v>
      </c>
      <c r="E11" s="254">
        <v>4813.7299999999996</v>
      </c>
      <c r="F11" s="255">
        <v>31469.759874999996</v>
      </c>
      <c r="G11" s="256"/>
      <c r="H11" s="259">
        <f t="shared" si="0"/>
        <v>24309.336499999998</v>
      </c>
      <c r="I11" s="253">
        <f t="shared" si="23"/>
        <v>2637.5630102499999</v>
      </c>
      <c r="J11" s="254">
        <f t="shared" si="24"/>
        <v>4861.8672999999999</v>
      </c>
      <c r="K11" s="285">
        <f t="shared" si="25"/>
        <v>31808.766810249996</v>
      </c>
      <c r="L11" s="256"/>
      <c r="M11" s="259">
        <f t="shared" si="1"/>
        <v>24552.429864999998</v>
      </c>
      <c r="N11" s="253">
        <f t="shared" si="26"/>
        <v>2663.9386403525</v>
      </c>
      <c r="O11" s="254">
        <f t="shared" si="27"/>
        <v>4910.4859729999998</v>
      </c>
      <c r="P11" s="285">
        <f t="shared" si="28"/>
        <v>32126.854478352496</v>
      </c>
      <c r="Q11" s="256"/>
      <c r="R11" s="259">
        <f t="shared" si="2"/>
        <v>24797.95416365</v>
      </c>
      <c r="S11" s="253">
        <f t="shared" si="29"/>
        <v>2690.5780267560249</v>
      </c>
      <c r="T11" s="254">
        <f t="shared" si="30"/>
        <v>4959.5908327300003</v>
      </c>
      <c r="U11" s="285">
        <f t="shared" si="31"/>
        <v>32448.123023136024</v>
      </c>
      <c r="V11" s="256"/>
      <c r="W11" s="17" t="s">
        <v>28</v>
      </c>
      <c r="X11" s="259">
        <f t="shared" si="32"/>
        <v>25231.918361513875</v>
      </c>
      <c r="Y11" s="254">
        <f t="shared" si="33"/>
        <v>2762.8950605857694</v>
      </c>
      <c r="Z11" s="254">
        <f t="shared" si="34"/>
        <v>5046.3836723027753</v>
      </c>
      <c r="AA11" s="285">
        <f t="shared" si="35"/>
        <v>33041.197094402421</v>
      </c>
      <c r="AB11" s="256"/>
      <c r="AC11" s="17" t="s">
        <v>28</v>
      </c>
      <c r="AD11" s="259">
        <f t="shared" si="3"/>
        <v>25358.077953321441</v>
      </c>
      <c r="AE11" s="254">
        <f t="shared" si="36"/>
        <v>2802.0676138420195</v>
      </c>
      <c r="AF11" s="254">
        <f t="shared" si="37"/>
        <v>5071.6155906642889</v>
      </c>
      <c r="AG11" s="285">
        <f t="shared" si="38"/>
        <v>33231.76115782775</v>
      </c>
      <c r="AH11" s="256"/>
      <c r="AI11" s="17" t="s">
        <v>28</v>
      </c>
      <c r="AJ11" s="388">
        <f t="shared" si="39"/>
        <v>28567.594008374399</v>
      </c>
      <c r="AK11" s="389">
        <f t="shared" si="4"/>
        <v>3156.7191379253713</v>
      </c>
      <c r="AL11" s="389">
        <f t="shared" si="5"/>
        <v>5713.5188016748798</v>
      </c>
      <c r="AM11" s="390">
        <f t="shared" si="40"/>
        <v>37437.83194797465</v>
      </c>
      <c r="AN11" s="419"/>
      <c r="AO11" s="338" t="s">
        <v>28</v>
      </c>
      <c r="AP11" s="388">
        <f t="shared" si="70"/>
        <v>29067.594008374399</v>
      </c>
      <c r="AQ11" s="389">
        <f t="shared" si="6"/>
        <v>3211.9691379253713</v>
      </c>
      <c r="AR11" s="389">
        <f t="shared" si="7"/>
        <v>5813.5188016748798</v>
      </c>
      <c r="AS11" s="390">
        <f t="shared" si="41"/>
        <v>38093.08194797465</v>
      </c>
      <c r="AT11" s="338" t="s">
        <v>28</v>
      </c>
      <c r="AU11" s="388">
        <f t="shared" si="42"/>
        <v>29358.269948458143</v>
      </c>
      <c r="AV11" s="389">
        <f t="shared" si="8"/>
        <v>3244.0888293046246</v>
      </c>
      <c r="AW11" s="389">
        <f t="shared" si="9"/>
        <v>5871.6539896916292</v>
      </c>
      <c r="AX11" s="390">
        <f t="shared" si="43"/>
        <v>38474.012767454398</v>
      </c>
      <c r="AY11" s="338" t="s">
        <v>28</v>
      </c>
      <c r="AZ11" s="388">
        <v>30740</v>
      </c>
      <c r="BA11" s="389">
        <f t="shared" si="10"/>
        <v>3396.77</v>
      </c>
      <c r="BB11" s="389">
        <f t="shared" si="11"/>
        <v>6148</v>
      </c>
      <c r="BC11" s="390">
        <f t="shared" si="44"/>
        <v>40284.769999999997</v>
      </c>
      <c r="BD11" s="338" t="s">
        <v>28</v>
      </c>
      <c r="BE11" s="388">
        <f t="shared" si="45"/>
        <v>31354.799999999999</v>
      </c>
      <c r="BF11" s="389">
        <f t="shared" si="12"/>
        <v>3464.7053999999998</v>
      </c>
      <c r="BG11" s="389">
        <f t="shared" si="13"/>
        <v>6270.96</v>
      </c>
      <c r="BH11" s="390">
        <f t="shared" si="46"/>
        <v>41090.465400000001</v>
      </c>
      <c r="BI11" s="338" t="s">
        <v>28</v>
      </c>
      <c r="BJ11" s="388">
        <f t="shared" si="47"/>
        <v>32104.799999999999</v>
      </c>
      <c r="BK11" s="389">
        <f t="shared" si="14"/>
        <v>3547.5803999999998</v>
      </c>
      <c r="BL11" s="389">
        <f t="shared" si="15"/>
        <v>6420.96</v>
      </c>
      <c r="BM11" s="390">
        <f t="shared" si="48"/>
        <v>42073.340400000001</v>
      </c>
      <c r="BN11" s="338" t="s">
        <v>28</v>
      </c>
      <c r="BO11" s="388">
        <f t="shared" si="49"/>
        <v>33229.800000000003</v>
      </c>
      <c r="BP11" s="389">
        <f t="shared" si="50"/>
        <v>3671.8929000000003</v>
      </c>
      <c r="BQ11" s="389">
        <f t="shared" si="16"/>
        <v>6645.9600000000009</v>
      </c>
      <c r="BR11" s="390">
        <f>SUM(BO11:BQ11)+1</f>
        <v>43548.652900000001</v>
      </c>
      <c r="BS11" s="338" t="s">
        <v>28</v>
      </c>
      <c r="BT11" s="388">
        <f t="shared" si="52"/>
        <v>33562.098000000005</v>
      </c>
      <c r="BU11" s="389">
        <f t="shared" si="53"/>
        <v>3708.6118290000009</v>
      </c>
      <c r="BV11" s="389">
        <f t="shared" si="17"/>
        <v>6712.4196000000011</v>
      </c>
      <c r="BW11" s="390">
        <f>SUM(BT11:BV11)+1</f>
        <v>43984.129429000008</v>
      </c>
      <c r="BX11" s="338" t="s">
        <v>28</v>
      </c>
      <c r="BY11" s="388">
        <f t="shared" si="55"/>
        <v>34062.098000000005</v>
      </c>
      <c r="BZ11" s="389">
        <f t="shared" si="56"/>
        <v>3797.9239270000007</v>
      </c>
      <c r="CA11" s="389">
        <f t="shared" si="18"/>
        <v>6812.4196000000011</v>
      </c>
      <c r="CB11" s="390">
        <f>SUM(BY11:CA11)+1</f>
        <v>44673.44152700001</v>
      </c>
      <c r="CC11" s="338" t="s">
        <v>28</v>
      </c>
      <c r="CD11" s="388">
        <f t="shared" si="58"/>
        <v>35062.098000000005</v>
      </c>
      <c r="CE11" s="389">
        <f t="shared" si="59"/>
        <v>3909.4239270000007</v>
      </c>
      <c r="CF11" s="389">
        <f t="shared" si="19"/>
        <v>7012.4196000000011</v>
      </c>
      <c r="CG11" s="390">
        <f>SUM(CD11:CF11)+1</f>
        <v>45984.94152700001</v>
      </c>
      <c r="CH11" s="338" t="s">
        <v>28</v>
      </c>
      <c r="CI11" s="388">
        <f t="shared" si="61"/>
        <v>35412.718980000005</v>
      </c>
      <c r="CJ11" s="389">
        <f t="shared" si="62"/>
        <v>3948.5181662700006</v>
      </c>
      <c r="CK11" s="389">
        <f t="shared" si="20"/>
        <v>7082.5437960000017</v>
      </c>
      <c r="CL11" s="390">
        <f>SUM(CI11:CK11)+1</f>
        <v>46444.780942270008</v>
      </c>
      <c r="CM11" s="338" t="s">
        <v>28</v>
      </c>
      <c r="CN11" s="388">
        <f t="shared" si="64"/>
        <v>35912.718980000005</v>
      </c>
      <c r="CO11" s="389">
        <f t="shared" si="65"/>
        <v>4004.2681662700006</v>
      </c>
      <c r="CP11" s="389">
        <f t="shared" si="21"/>
        <v>7182.5437960000017</v>
      </c>
      <c r="CQ11" s="390">
        <f>SUM(CN11:CP11)+1</f>
        <v>47100.530942270008</v>
      </c>
      <c r="CR11" s="338" t="s">
        <v>28</v>
      </c>
      <c r="CS11" s="388">
        <f t="shared" si="67"/>
        <v>36271.846169800003</v>
      </c>
      <c r="CT11" s="389">
        <f t="shared" si="68"/>
        <v>4044.3108479327002</v>
      </c>
      <c r="CU11" s="389">
        <f t="shared" si="22"/>
        <v>7254.3692339600011</v>
      </c>
      <c r="CV11" s="390">
        <f>SUM(CS11:CU11)+1</f>
        <v>47571.526251692703</v>
      </c>
      <c r="CW11" s="322"/>
      <c r="DA11" s="258">
        <v>-0.24012500000389991</v>
      </c>
    </row>
    <row r="12" spans="1:107" s="251" customFormat="1" ht="12.75" customHeight="1" x14ac:dyDescent="0.25">
      <c r="A12" s="340"/>
      <c r="B12" s="338" t="s">
        <v>29</v>
      </c>
      <c r="C12" s="259">
        <v>24760.524999999998</v>
      </c>
      <c r="D12" s="253">
        <v>2661.7564374999997</v>
      </c>
      <c r="E12" s="254">
        <v>4952.1049999999996</v>
      </c>
      <c r="F12" s="255">
        <v>32374.386437499998</v>
      </c>
      <c r="G12" s="256"/>
      <c r="H12" s="259">
        <f t="shared" si="0"/>
        <v>25008.130249999998</v>
      </c>
      <c r="I12" s="253">
        <f t="shared" si="23"/>
        <v>2713.3821321249998</v>
      </c>
      <c r="J12" s="254">
        <f t="shared" si="24"/>
        <v>5001.6260499999999</v>
      </c>
      <c r="K12" s="285">
        <f t="shared" si="25"/>
        <v>32723.138432124997</v>
      </c>
      <c r="L12" s="256"/>
      <c r="M12" s="259">
        <f t="shared" si="1"/>
        <v>25258.211552499997</v>
      </c>
      <c r="N12" s="253">
        <f t="shared" si="26"/>
        <v>2740.5159534462496</v>
      </c>
      <c r="O12" s="254">
        <f t="shared" si="27"/>
        <v>5051.6423104999994</v>
      </c>
      <c r="P12" s="285">
        <f t="shared" si="28"/>
        <v>33050.369816446248</v>
      </c>
      <c r="Q12" s="256"/>
      <c r="R12" s="259">
        <f t="shared" si="2"/>
        <v>25510.793668024999</v>
      </c>
      <c r="S12" s="253">
        <f t="shared" si="29"/>
        <v>2767.9211129807122</v>
      </c>
      <c r="T12" s="254">
        <f t="shared" si="30"/>
        <v>5102.1587336049997</v>
      </c>
      <c r="U12" s="285">
        <f t="shared" si="31"/>
        <v>33380.873514610706</v>
      </c>
      <c r="V12" s="256"/>
      <c r="W12" s="17" t="s">
        <v>29</v>
      </c>
      <c r="X12" s="259">
        <f t="shared" si="32"/>
        <v>25957.232557215437</v>
      </c>
      <c r="Y12" s="254">
        <f t="shared" si="33"/>
        <v>2842.3169650150903</v>
      </c>
      <c r="Z12" s="254">
        <f t="shared" si="34"/>
        <v>5191.4465114430877</v>
      </c>
      <c r="AA12" s="285">
        <f t="shared" si="35"/>
        <v>33990.996033673611</v>
      </c>
      <c r="AB12" s="256"/>
      <c r="AC12" s="17" t="s">
        <v>29</v>
      </c>
      <c r="AD12" s="259">
        <f t="shared" si="3"/>
        <v>26087.01872000151</v>
      </c>
      <c r="AE12" s="254">
        <f t="shared" si="36"/>
        <v>2882.615568560167</v>
      </c>
      <c r="AF12" s="254">
        <f t="shared" si="37"/>
        <v>5217.4037440003021</v>
      </c>
      <c r="AG12" s="285">
        <f t="shared" si="38"/>
        <v>34187.038032561977</v>
      </c>
      <c r="AH12" s="256"/>
      <c r="AI12" s="17" t="s">
        <v>29</v>
      </c>
      <c r="AJ12" s="388">
        <f t="shared" si="39"/>
        <v>29392.491036238825</v>
      </c>
      <c r="AK12" s="389">
        <f t="shared" si="4"/>
        <v>3247.8702595043901</v>
      </c>
      <c r="AL12" s="389">
        <f t="shared" si="5"/>
        <v>5878.4982072477651</v>
      </c>
      <c r="AM12" s="390">
        <f t="shared" si="40"/>
        <v>38518.859502990977</v>
      </c>
      <c r="AN12" s="419"/>
      <c r="AO12" s="338" t="s">
        <v>29</v>
      </c>
      <c r="AP12" s="388">
        <f t="shared" si="70"/>
        <v>29892.491036238825</v>
      </c>
      <c r="AQ12" s="389">
        <f t="shared" si="6"/>
        <v>3303.1202595043901</v>
      </c>
      <c r="AR12" s="389">
        <f t="shared" si="7"/>
        <v>5978.4982072477651</v>
      </c>
      <c r="AS12" s="390">
        <f t="shared" si="41"/>
        <v>39174.109502990977</v>
      </c>
      <c r="AT12" s="338" t="s">
        <v>29</v>
      </c>
      <c r="AU12" s="388">
        <f t="shared" si="42"/>
        <v>30191.415946601213</v>
      </c>
      <c r="AV12" s="389">
        <f t="shared" si="8"/>
        <v>3336.151462099434</v>
      </c>
      <c r="AW12" s="389">
        <f t="shared" si="9"/>
        <v>6038.2831893202429</v>
      </c>
      <c r="AX12" s="390">
        <f t="shared" si="43"/>
        <v>39565.850598020894</v>
      </c>
      <c r="AY12" s="338" t="s">
        <v>29</v>
      </c>
      <c r="AZ12" s="388">
        <v>31597</v>
      </c>
      <c r="BA12" s="389">
        <f t="shared" si="10"/>
        <v>3491.4684999999999</v>
      </c>
      <c r="BB12" s="389">
        <f t="shared" si="11"/>
        <v>6319.4000000000005</v>
      </c>
      <c r="BC12" s="390">
        <f t="shared" si="44"/>
        <v>41407.868500000004</v>
      </c>
      <c r="BD12" s="338" t="s">
        <v>29</v>
      </c>
      <c r="BE12" s="388">
        <f t="shared" si="45"/>
        <v>32228.940000000002</v>
      </c>
      <c r="BF12" s="389">
        <f t="shared" si="12"/>
        <v>3561.2978700000003</v>
      </c>
      <c r="BG12" s="389">
        <f t="shared" si="13"/>
        <v>6445.7880000000005</v>
      </c>
      <c r="BH12" s="390">
        <f t="shared" si="46"/>
        <v>42236.025870000005</v>
      </c>
      <c r="BI12" s="338" t="s">
        <v>29</v>
      </c>
      <c r="BJ12" s="388">
        <f t="shared" si="47"/>
        <v>32978.94</v>
      </c>
      <c r="BK12" s="389">
        <f t="shared" si="14"/>
        <v>3644.1728700000003</v>
      </c>
      <c r="BL12" s="389">
        <f t="shared" si="15"/>
        <v>6595.7880000000005</v>
      </c>
      <c r="BM12" s="390">
        <f t="shared" si="48"/>
        <v>43218.900870000005</v>
      </c>
      <c r="BN12" s="338" t="s">
        <v>29</v>
      </c>
      <c r="BO12" s="388">
        <f t="shared" si="49"/>
        <v>34103.94</v>
      </c>
      <c r="BP12" s="389">
        <f t="shared" si="50"/>
        <v>3768.4853700000003</v>
      </c>
      <c r="BQ12" s="389">
        <f t="shared" si="16"/>
        <v>6820.7880000000005</v>
      </c>
      <c r="BR12" s="390">
        <f t="shared" ref="BR12:BR23" si="71">SUM(BO12:BQ12)</f>
        <v>44693.213370000005</v>
      </c>
      <c r="BS12" s="338" t="s">
        <v>29</v>
      </c>
      <c r="BT12" s="388">
        <f t="shared" si="52"/>
        <v>34444.979400000004</v>
      </c>
      <c r="BU12" s="389">
        <f t="shared" si="53"/>
        <v>3806.1702237000004</v>
      </c>
      <c r="BV12" s="389">
        <f t="shared" si="17"/>
        <v>6888.9958800000013</v>
      </c>
      <c r="BW12" s="390">
        <f t="shared" ref="BW12:BW23" si="72">SUM(BT12:BV12)</f>
        <v>45140.145503700005</v>
      </c>
      <c r="BX12" s="338" t="s">
        <v>29</v>
      </c>
      <c r="BY12" s="388">
        <f t="shared" si="55"/>
        <v>34944.979400000004</v>
      </c>
      <c r="BZ12" s="389">
        <f t="shared" si="56"/>
        <v>3896.3652031000006</v>
      </c>
      <c r="CA12" s="389">
        <f t="shared" si="18"/>
        <v>6988.9958800000013</v>
      </c>
      <c r="CB12" s="390">
        <f t="shared" si="57"/>
        <v>45830.340483100008</v>
      </c>
      <c r="CC12" s="338" t="s">
        <v>29</v>
      </c>
      <c r="CD12" s="388">
        <f t="shared" si="58"/>
        <v>35944.979400000004</v>
      </c>
      <c r="CE12" s="389">
        <f t="shared" si="59"/>
        <v>4007.8652031000006</v>
      </c>
      <c r="CF12" s="389">
        <f t="shared" si="19"/>
        <v>7188.9958800000013</v>
      </c>
      <c r="CG12" s="390">
        <f t="shared" ref="CG12:CG23" si="73">SUM(CD12:CF12)</f>
        <v>47141.840483100008</v>
      </c>
      <c r="CH12" s="338" t="s">
        <v>29</v>
      </c>
      <c r="CI12" s="388">
        <f t="shared" si="61"/>
        <v>36304.429194000004</v>
      </c>
      <c r="CJ12" s="389">
        <f t="shared" si="62"/>
        <v>4047.9438551310004</v>
      </c>
      <c r="CK12" s="389">
        <f t="shared" si="20"/>
        <v>7260.8858388000008</v>
      </c>
      <c r="CL12" s="390">
        <f t="shared" ref="CL12:CL23" si="74">SUM(CI12:CK12)</f>
        <v>47613.258887931006</v>
      </c>
      <c r="CM12" s="338" t="s">
        <v>29</v>
      </c>
      <c r="CN12" s="388">
        <f t="shared" si="64"/>
        <v>36804.429194000004</v>
      </c>
      <c r="CO12" s="389">
        <f t="shared" si="65"/>
        <v>4103.6938551310004</v>
      </c>
      <c r="CP12" s="389">
        <f t="shared" si="21"/>
        <v>7360.8858388000008</v>
      </c>
      <c r="CQ12" s="390">
        <f t="shared" ref="CQ12" si="75">SUM(CN12:CP12)</f>
        <v>48269.008887931006</v>
      </c>
      <c r="CR12" s="338" t="s">
        <v>29</v>
      </c>
      <c r="CS12" s="388">
        <f t="shared" si="67"/>
        <v>37172.473485940005</v>
      </c>
      <c r="CT12" s="389">
        <f t="shared" si="68"/>
        <v>4144.7307936823108</v>
      </c>
      <c r="CU12" s="389">
        <f t="shared" si="22"/>
        <v>7434.4946971880017</v>
      </c>
      <c r="CV12" s="390">
        <f t="shared" ref="CV12" si="76">SUM(CS12:CU12)</f>
        <v>48751.698976810323</v>
      </c>
      <c r="CW12" s="23" t="s">
        <v>347</v>
      </c>
      <c r="DA12" s="258">
        <v>-0.61356250000244472</v>
      </c>
    </row>
    <row r="13" spans="1:107" s="251" customFormat="1" ht="12.75" customHeight="1" x14ac:dyDescent="0.25">
      <c r="A13" s="340"/>
      <c r="B13" s="338" t="s">
        <v>31</v>
      </c>
      <c r="C13" s="259">
        <v>25472.899999999998</v>
      </c>
      <c r="D13" s="253">
        <v>2738.3367499999999</v>
      </c>
      <c r="E13" s="254">
        <v>5094.58</v>
      </c>
      <c r="F13" s="255">
        <v>33305.816749999998</v>
      </c>
      <c r="G13" s="256"/>
      <c r="H13" s="259">
        <f t="shared" si="0"/>
        <v>25727.628999999997</v>
      </c>
      <c r="I13" s="253">
        <f t="shared" si="23"/>
        <v>2791.4477464999995</v>
      </c>
      <c r="J13" s="254">
        <f t="shared" si="24"/>
        <v>5145.5257999999994</v>
      </c>
      <c r="K13" s="285">
        <f t="shared" si="25"/>
        <v>33664.602546499998</v>
      </c>
      <c r="L13" s="256"/>
      <c r="M13" s="259">
        <f t="shared" si="1"/>
        <v>25984.905289999999</v>
      </c>
      <c r="N13" s="253">
        <f t="shared" si="26"/>
        <v>2819.3622239649999</v>
      </c>
      <c r="O13" s="254">
        <f t="shared" si="27"/>
        <v>5196.9810580000003</v>
      </c>
      <c r="P13" s="285">
        <f t="shared" si="28"/>
        <v>34001.248571964999</v>
      </c>
      <c r="Q13" s="256"/>
      <c r="R13" s="259">
        <f t="shared" si="2"/>
        <v>26244.7543429</v>
      </c>
      <c r="S13" s="253">
        <f t="shared" si="29"/>
        <v>2847.5558462046502</v>
      </c>
      <c r="T13" s="254">
        <f t="shared" si="30"/>
        <v>5248.9508685800001</v>
      </c>
      <c r="U13" s="285">
        <f t="shared" si="31"/>
        <v>34341.261057684649</v>
      </c>
      <c r="V13" s="256"/>
      <c r="W13" s="17" t="s">
        <v>31</v>
      </c>
      <c r="X13" s="259">
        <f t="shared" si="32"/>
        <v>26704.037543900751</v>
      </c>
      <c r="Y13" s="254">
        <f t="shared" si="33"/>
        <v>2924.0921110571321</v>
      </c>
      <c r="Z13" s="254">
        <f t="shared" si="34"/>
        <v>5340.8075087801508</v>
      </c>
      <c r="AA13" s="285">
        <f t="shared" si="35"/>
        <v>34968.937163738032</v>
      </c>
      <c r="AB13" s="256"/>
      <c r="AC13" s="17" t="s">
        <v>31</v>
      </c>
      <c r="AD13" s="259">
        <f t="shared" si="3"/>
        <v>26837.557731620251</v>
      </c>
      <c r="AE13" s="254">
        <f t="shared" si="36"/>
        <v>2965.5501293440379</v>
      </c>
      <c r="AF13" s="254">
        <f t="shared" si="37"/>
        <v>5367.5115463240509</v>
      </c>
      <c r="AG13" s="285">
        <f t="shared" si="38"/>
        <v>35170.619407288337</v>
      </c>
      <c r="AH13" s="256"/>
      <c r="AI13" s="17" t="s">
        <v>31</v>
      </c>
      <c r="AJ13" s="388">
        <f t="shared" si="39"/>
        <v>30242.352053104398</v>
      </c>
      <c r="AK13" s="389">
        <f t="shared" si="4"/>
        <v>3341.7799018680362</v>
      </c>
      <c r="AL13" s="389">
        <f t="shared" si="5"/>
        <v>6048.4704106208801</v>
      </c>
      <c r="AM13" s="390">
        <f t="shared" si="40"/>
        <v>39632.602365593317</v>
      </c>
      <c r="AN13" s="419"/>
      <c r="AO13" s="338" t="s">
        <v>31</v>
      </c>
      <c r="AP13" s="388">
        <f t="shared" si="70"/>
        <v>30742.352053104398</v>
      </c>
      <c r="AQ13" s="389">
        <f t="shared" si="6"/>
        <v>3397.0299018680362</v>
      </c>
      <c r="AR13" s="389">
        <f t="shared" si="7"/>
        <v>6148.4704106208801</v>
      </c>
      <c r="AS13" s="390">
        <f t="shared" si="41"/>
        <v>40287.852365593317</v>
      </c>
      <c r="AT13" s="338" t="s">
        <v>31</v>
      </c>
      <c r="AU13" s="388">
        <f t="shared" si="42"/>
        <v>31049.775573635441</v>
      </c>
      <c r="AV13" s="389">
        <f t="shared" si="8"/>
        <v>3431.0002008867164</v>
      </c>
      <c r="AW13" s="389">
        <f t="shared" si="9"/>
        <v>6209.9551147270886</v>
      </c>
      <c r="AX13" s="390">
        <f t="shared" si="43"/>
        <v>40690.730889249251</v>
      </c>
      <c r="AY13" s="338" t="s">
        <v>31</v>
      </c>
      <c r="AZ13" s="388">
        <v>32481</v>
      </c>
      <c r="BA13" s="389">
        <f t="shared" si="10"/>
        <v>3589.1505000000002</v>
      </c>
      <c r="BB13" s="389">
        <f t="shared" si="11"/>
        <v>6496.2000000000007</v>
      </c>
      <c r="BC13" s="390">
        <f t="shared" si="44"/>
        <v>42566.3505</v>
      </c>
      <c r="BD13" s="338" t="s">
        <v>31</v>
      </c>
      <c r="BE13" s="388">
        <f t="shared" si="45"/>
        <v>33130.620000000003</v>
      </c>
      <c r="BF13" s="389">
        <f t="shared" si="12"/>
        <v>3660.9335100000003</v>
      </c>
      <c r="BG13" s="389">
        <f t="shared" si="13"/>
        <v>6626.1240000000007</v>
      </c>
      <c r="BH13" s="390">
        <f t="shared" si="46"/>
        <v>43417.677510000009</v>
      </c>
      <c r="BI13" s="338" t="s">
        <v>31</v>
      </c>
      <c r="BJ13" s="388">
        <f t="shared" si="47"/>
        <v>33880.620000000003</v>
      </c>
      <c r="BK13" s="389">
        <f t="shared" si="14"/>
        <v>3743.8085100000003</v>
      </c>
      <c r="BL13" s="389">
        <f t="shared" si="15"/>
        <v>6776.1240000000007</v>
      </c>
      <c r="BM13" s="390">
        <f t="shared" si="48"/>
        <v>44400.552510000009</v>
      </c>
      <c r="BN13" s="338" t="s">
        <v>31</v>
      </c>
      <c r="BO13" s="388">
        <f t="shared" si="49"/>
        <v>35005.620000000003</v>
      </c>
      <c r="BP13" s="389">
        <f t="shared" si="50"/>
        <v>3868.1210100000003</v>
      </c>
      <c r="BQ13" s="389">
        <f t="shared" si="16"/>
        <v>7001.1240000000007</v>
      </c>
      <c r="BR13" s="390">
        <f>SUM(BO13:BQ13)+1</f>
        <v>45875.865010000009</v>
      </c>
      <c r="BS13" s="338" t="s">
        <v>31</v>
      </c>
      <c r="BT13" s="388">
        <f t="shared" si="52"/>
        <v>35355.676200000002</v>
      </c>
      <c r="BU13" s="389">
        <f t="shared" si="53"/>
        <v>3906.8022201000003</v>
      </c>
      <c r="BV13" s="389">
        <f t="shared" si="17"/>
        <v>7071.1352400000005</v>
      </c>
      <c r="BW13" s="390">
        <f>SUM(BT13:BV13)+1</f>
        <v>46334.613660100003</v>
      </c>
      <c r="BX13" s="338" t="s">
        <v>31</v>
      </c>
      <c r="BY13" s="388">
        <f t="shared" si="55"/>
        <v>35855.676200000002</v>
      </c>
      <c r="BZ13" s="389">
        <f t="shared" si="56"/>
        <v>3997.9078963000002</v>
      </c>
      <c r="CA13" s="389">
        <f t="shared" si="18"/>
        <v>7171.1352400000005</v>
      </c>
      <c r="CB13" s="390">
        <f>SUM(BY13:CA13)+1</f>
        <v>47025.719336300004</v>
      </c>
      <c r="CC13" s="338" t="s">
        <v>31</v>
      </c>
      <c r="CD13" s="388">
        <f t="shared" si="58"/>
        <v>36855.676200000002</v>
      </c>
      <c r="CE13" s="389">
        <f t="shared" si="59"/>
        <v>4109.4078963000002</v>
      </c>
      <c r="CF13" s="389">
        <f t="shared" si="19"/>
        <v>7371.1352400000005</v>
      </c>
      <c r="CG13" s="390">
        <f>SUM(CD13:CF13)+1</f>
        <v>48337.219336300004</v>
      </c>
      <c r="CH13" s="338" t="s">
        <v>31</v>
      </c>
      <c r="CI13" s="388">
        <f t="shared" si="61"/>
        <v>37224.232962000002</v>
      </c>
      <c r="CJ13" s="389">
        <f t="shared" si="62"/>
        <v>4150.5019752630005</v>
      </c>
      <c r="CK13" s="389">
        <f t="shared" si="20"/>
        <v>7444.8465924000011</v>
      </c>
      <c r="CL13" s="390">
        <f>SUM(CI13:CK13)+1</f>
        <v>48820.581529663003</v>
      </c>
      <c r="CM13" s="338" t="s">
        <v>31</v>
      </c>
      <c r="CN13" s="388">
        <f t="shared" si="64"/>
        <v>37724.232962000002</v>
      </c>
      <c r="CO13" s="389">
        <f t="shared" si="65"/>
        <v>4206.2519752630005</v>
      </c>
      <c r="CP13" s="389">
        <f t="shared" si="21"/>
        <v>7544.8465924000011</v>
      </c>
      <c r="CQ13" s="390">
        <f>SUM(CN13:CP13)+1</f>
        <v>49476.331529663003</v>
      </c>
      <c r="CR13" s="338" t="s">
        <v>31</v>
      </c>
      <c r="CS13" s="388">
        <f t="shared" si="67"/>
        <v>38101.475291620001</v>
      </c>
      <c r="CT13" s="389">
        <f t="shared" si="68"/>
        <v>4248.3144950156302</v>
      </c>
      <c r="CU13" s="389">
        <f t="shared" si="22"/>
        <v>7620.2950583240008</v>
      </c>
      <c r="CV13" s="390">
        <f>SUM(CS13:CU13)+1</f>
        <v>49971.084844959631</v>
      </c>
      <c r="CW13" s="322"/>
      <c r="DA13" s="258">
        <v>-0.18325000000186265</v>
      </c>
    </row>
    <row r="14" spans="1:107" s="251" customFormat="1" ht="12.75" customHeight="1" x14ac:dyDescent="0.25">
      <c r="A14" s="340"/>
      <c r="B14" s="338" t="s">
        <v>32</v>
      </c>
      <c r="C14" s="259">
        <v>25837.920000000002</v>
      </c>
      <c r="D14" s="253">
        <v>2777.5764000000004</v>
      </c>
      <c r="E14" s="254">
        <v>5167.5840000000007</v>
      </c>
      <c r="F14" s="255">
        <v>33783.080400000006</v>
      </c>
      <c r="G14" s="256"/>
      <c r="H14" s="259">
        <f t="shared" si="0"/>
        <v>26096.299200000001</v>
      </c>
      <c r="I14" s="253">
        <f t="shared" si="23"/>
        <v>2831.4484632000003</v>
      </c>
      <c r="J14" s="254">
        <f t="shared" si="24"/>
        <v>5219.2598400000006</v>
      </c>
      <c r="K14" s="285">
        <f t="shared" si="25"/>
        <v>34147.007503200002</v>
      </c>
      <c r="L14" s="256"/>
      <c r="M14" s="259">
        <f t="shared" si="1"/>
        <v>26357.262192000002</v>
      </c>
      <c r="N14" s="253">
        <f t="shared" si="26"/>
        <v>2859.762947832</v>
      </c>
      <c r="O14" s="254">
        <f t="shared" si="27"/>
        <v>5271.4524384000006</v>
      </c>
      <c r="P14" s="285">
        <f t="shared" si="28"/>
        <v>34488.477578232007</v>
      </c>
      <c r="Q14" s="256"/>
      <c r="R14" s="259">
        <f t="shared" si="2"/>
        <v>26620.834813920002</v>
      </c>
      <c r="S14" s="253">
        <f t="shared" si="29"/>
        <v>2888.3605773103204</v>
      </c>
      <c r="T14" s="254">
        <f t="shared" si="30"/>
        <v>5324.166962784001</v>
      </c>
      <c r="U14" s="285">
        <f t="shared" si="31"/>
        <v>34833.362354014324</v>
      </c>
      <c r="V14" s="256"/>
      <c r="W14" s="17" t="s">
        <v>32</v>
      </c>
      <c r="X14" s="259">
        <f t="shared" si="32"/>
        <v>27086.699423163605</v>
      </c>
      <c r="Y14" s="254">
        <f t="shared" si="33"/>
        <v>2965.9935868364146</v>
      </c>
      <c r="Z14" s="254">
        <f t="shared" si="34"/>
        <v>5417.3398846327218</v>
      </c>
      <c r="AA14" s="285">
        <f t="shared" si="35"/>
        <v>35470.032894632743</v>
      </c>
      <c r="AB14" s="256"/>
      <c r="AC14" s="17" t="s">
        <v>32</v>
      </c>
      <c r="AD14" s="259">
        <f t="shared" si="3"/>
        <v>27222.132920279422</v>
      </c>
      <c r="AE14" s="254">
        <f t="shared" si="36"/>
        <v>3008.0456876908761</v>
      </c>
      <c r="AF14" s="254">
        <f t="shared" si="37"/>
        <v>5444.4265840558846</v>
      </c>
      <c r="AG14" s="285">
        <f t="shared" si="38"/>
        <v>35674.605192026182</v>
      </c>
      <c r="AH14" s="256"/>
      <c r="AI14" s="17" t="s">
        <v>32</v>
      </c>
      <c r="AJ14" s="388">
        <f t="shared" si="39"/>
        <v>31117.177058971134</v>
      </c>
      <c r="AK14" s="389">
        <f t="shared" si="4"/>
        <v>3438.4480650163105</v>
      </c>
      <c r="AL14" s="389">
        <f t="shared" si="5"/>
        <v>6223.4354117942275</v>
      </c>
      <c r="AM14" s="390">
        <f t="shared" si="40"/>
        <v>40779.060535781675</v>
      </c>
      <c r="AN14" s="419"/>
      <c r="AO14" s="338" t="s">
        <v>32</v>
      </c>
      <c r="AP14" s="388">
        <f t="shared" si="70"/>
        <v>31617.177058971134</v>
      </c>
      <c r="AQ14" s="389">
        <f t="shared" si="6"/>
        <v>3493.6980650163105</v>
      </c>
      <c r="AR14" s="389">
        <f t="shared" si="7"/>
        <v>6323.4354117942275</v>
      </c>
      <c r="AS14" s="390">
        <f t="shared" si="41"/>
        <v>41434.310535781675</v>
      </c>
      <c r="AT14" s="338" t="s">
        <v>32</v>
      </c>
      <c r="AU14" s="388">
        <f t="shared" si="42"/>
        <v>31933.348829560844</v>
      </c>
      <c r="AV14" s="389">
        <f t="shared" si="8"/>
        <v>3528.6350456664732</v>
      </c>
      <c r="AW14" s="389">
        <f t="shared" si="9"/>
        <v>6386.6697659121692</v>
      </c>
      <c r="AX14" s="390">
        <f t="shared" si="43"/>
        <v>41848.653641139492</v>
      </c>
      <c r="AY14" s="338" t="s">
        <v>32</v>
      </c>
      <c r="AZ14" s="388">
        <v>33394</v>
      </c>
      <c r="BA14" s="389">
        <f t="shared" si="10"/>
        <v>3690.0369999999998</v>
      </c>
      <c r="BB14" s="389">
        <f t="shared" si="11"/>
        <v>6678.8</v>
      </c>
      <c r="BC14" s="390">
        <f t="shared" si="44"/>
        <v>43762.837</v>
      </c>
      <c r="BD14" s="338" t="s">
        <v>32</v>
      </c>
      <c r="BE14" s="388">
        <f t="shared" si="45"/>
        <v>34061.879999999997</v>
      </c>
      <c r="BF14" s="389">
        <f t="shared" si="12"/>
        <v>3763.8377399999999</v>
      </c>
      <c r="BG14" s="389">
        <f t="shared" si="13"/>
        <v>6812.3760000000002</v>
      </c>
      <c r="BH14" s="390">
        <f t="shared" si="46"/>
        <v>44638.093739999997</v>
      </c>
      <c r="BI14" s="338" t="s">
        <v>32</v>
      </c>
      <c r="BJ14" s="388">
        <f t="shared" si="47"/>
        <v>34811.879999999997</v>
      </c>
      <c r="BK14" s="389">
        <f t="shared" si="14"/>
        <v>3846.7127399999999</v>
      </c>
      <c r="BL14" s="389">
        <f t="shared" si="15"/>
        <v>6962.3760000000002</v>
      </c>
      <c r="BM14" s="390">
        <f t="shared" si="48"/>
        <v>45620.968739999997</v>
      </c>
      <c r="BN14" s="338" t="s">
        <v>32</v>
      </c>
      <c r="BO14" s="388">
        <f t="shared" si="49"/>
        <v>35936.879999999997</v>
      </c>
      <c r="BP14" s="389">
        <f t="shared" si="50"/>
        <v>3971.0252399999999</v>
      </c>
      <c r="BQ14" s="389">
        <f t="shared" si="16"/>
        <v>7187.3760000000002</v>
      </c>
      <c r="BR14" s="390">
        <f t="shared" ref="BR14:BR25" si="77">SUM(BO14:BQ14)</f>
        <v>47095.281239999997</v>
      </c>
      <c r="BS14" s="338" t="s">
        <v>32</v>
      </c>
      <c r="BT14" s="388">
        <f t="shared" si="52"/>
        <v>36296.248800000001</v>
      </c>
      <c r="BU14" s="389">
        <f t="shared" si="53"/>
        <v>4010.7354924000001</v>
      </c>
      <c r="BV14" s="389">
        <f t="shared" si="17"/>
        <v>7259.2497600000006</v>
      </c>
      <c r="BW14" s="390">
        <f t="shared" ref="BW14:BW25" si="78">SUM(BT14:BV14)</f>
        <v>47566.234052400003</v>
      </c>
      <c r="BX14" s="338" t="s">
        <v>32</v>
      </c>
      <c r="BY14" s="388">
        <f t="shared" si="55"/>
        <v>36796.248800000001</v>
      </c>
      <c r="BZ14" s="389">
        <f t="shared" si="56"/>
        <v>4102.7817412000004</v>
      </c>
      <c r="CA14" s="389">
        <f t="shared" si="18"/>
        <v>7359.2497600000006</v>
      </c>
      <c r="CB14" s="390">
        <f t="shared" si="57"/>
        <v>48258.2803012</v>
      </c>
      <c r="CC14" s="338" t="s">
        <v>32</v>
      </c>
      <c r="CD14" s="388">
        <f t="shared" si="58"/>
        <v>37796.248800000001</v>
      </c>
      <c r="CE14" s="389">
        <f t="shared" si="59"/>
        <v>4214.2817412000004</v>
      </c>
      <c r="CF14" s="389">
        <f t="shared" si="19"/>
        <v>7559.2497600000006</v>
      </c>
      <c r="CG14" s="390">
        <f t="shared" ref="CG14:CG25" si="79">SUM(CD14:CF14)</f>
        <v>49569.7803012</v>
      </c>
      <c r="CH14" s="338" t="s">
        <v>32</v>
      </c>
      <c r="CI14" s="388">
        <f t="shared" si="61"/>
        <v>38174.211287999999</v>
      </c>
      <c r="CJ14" s="389">
        <f t="shared" si="62"/>
        <v>4256.4245586119996</v>
      </c>
      <c r="CK14" s="389">
        <f t="shared" si="20"/>
        <v>7634.8422576000003</v>
      </c>
      <c r="CL14" s="390">
        <f t="shared" ref="CL14:CL25" si="80">SUM(CI14:CK14)</f>
        <v>50065.478104212001</v>
      </c>
      <c r="CM14" s="338" t="s">
        <v>32</v>
      </c>
      <c r="CN14" s="388">
        <f t="shared" si="64"/>
        <v>38674.211287999999</v>
      </c>
      <c r="CO14" s="389">
        <f t="shared" si="65"/>
        <v>4312.1745586119996</v>
      </c>
      <c r="CP14" s="389">
        <f t="shared" si="21"/>
        <v>7734.8422576000003</v>
      </c>
      <c r="CQ14" s="390">
        <f t="shared" ref="CQ14:CQ18" si="81">SUM(CN14:CP14)</f>
        <v>50721.228104212001</v>
      </c>
      <c r="CR14" s="338" t="s">
        <v>32</v>
      </c>
      <c r="CS14" s="388">
        <f t="shared" si="67"/>
        <v>39060.953400879996</v>
      </c>
      <c r="CT14" s="389">
        <f t="shared" si="68"/>
        <v>4355.2963041981193</v>
      </c>
      <c r="CU14" s="389">
        <f t="shared" si="22"/>
        <v>7812.1906801759997</v>
      </c>
      <c r="CV14" s="390">
        <f t="shared" ref="CV14:CV18" si="82">SUM(CS14:CU14)</f>
        <v>51228.440385254115</v>
      </c>
      <c r="CW14" s="322"/>
      <c r="DA14" s="258">
        <v>8.0400000006193295E-2</v>
      </c>
    </row>
    <row r="15" spans="1:107" s="251" customFormat="1" ht="12.75" customHeight="1" x14ac:dyDescent="0.25">
      <c r="A15" s="340"/>
      <c r="B15" s="338" t="s">
        <v>34</v>
      </c>
      <c r="C15" s="259">
        <v>26583.3</v>
      </c>
      <c r="D15" s="253">
        <v>2857.7047499999999</v>
      </c>
      <c r="E15" s="254">
        <v>5316.66</v>
      </c>
      <c r="F15" s="255">
        <v>34757.664749999996</v>
      </c>
      <c r="G15" s="256"/>
      <c r="H15" s="259">
        <f t="shared" si="0"/>
        <v>26849.132999999998</v>
      </c>
      <c r="I15" s="253">
        <f t="shared" si="23"/>
        <v>2913.1309305</v>
      </c>
      <c r="J15" s="254">
        <f t="shared" si="24"/>
        <v>5369.8266000000003</v>
      </c>
      <c r="K15" s="285">
        <f t="shared" si="25"/>
        <v>35132.090530499998</v>
      </c>
      <c r="L15" s="256"/>
      <c r="M15" s="259">
        <f t="shared" si="1"/>
        <v>27117.624329999999</v>
      </c>
      <c r="N15" s="253">
        <f t="shared" si="26"/>
        <v>2942.2622398049998</v>
      </c>
      <c r="O15" s="254">
        <f t="shared" si="27"/>
        <v>5423.5248659999997</v>
      </c>
      <c r="P15" s="285">
        <f t="shared" si="28"/>
        <v>35483.411435804999</v>
      </c>
      <c r="Q15" s="256"/>
      <c r="R15" s="259">
        <f t="shared" si="2"/>
        <v>27388.800573299999</v>
      </c>
      <c r="S15" s="253">
        <f t="shared" si="29"/>
        <v>2971.6848622030498</v>
      </c>
      <c r="T15" s="254">
        <f t="shared" si="30"/>
        <v>5477.76011466</v>
      </c>
      <c r="U15" s="285">
        <f t="shared" si="31"/>
        <v>35838.245550163047</v>
      </c>
      <c r="V15" s="256"/>
      <c r="W15" s="17" t="s">
        <v>34</v>
      </c>
      <c r="X15" s="259">
        <f t="shared" si="32"/>
        <v>27868.104583332752</v>
      </c>
      <c r="Y15" s="254">
        <f t="shared" si="33"/>
        <v>3051.5574518749363</v>
      </c>
      <c r="Z15" s="254">
        <f t="shared" si="34"/>
        <v>5573.6209166665503</v>
      </c>
      <c r="AA15" s="285">
        <f t="shared" si="35"/>
        <v>36493.282951874236</v>
      </c>
      <c r="AB15" s="256"/>
      <c r="AC15" s="17" t="s">
        <v>34</v>
      </c>
      <c r="AD15" s="259">
        <f t="shared" si="3"/>
        <v>28007.445106249412</v>
      </c>
      <c r="AE15" s="254">
        <f t="shared" si="36"/>
        <v>3094.8226842405602</v>
      </c>
      <c r="AF15" s="254">
        <f t="shared" si="37"/>
        <v>5601.4890212498831</v>
      </c>
      <c r="AG15" s="285">
        <f t="shared" si="38"/>
        <v>36703.756811739855</v>
      </c>
      <c r="AH15" s="256"/>
      <c r="AI15" s="17" t="s">
        <v>34</v>
      </c>
      <c r="AJ15" s="388">
        <f t="shared" si="39"/>
        <v>31701.041034321956</v>
      </c>
      <c r="AK15" s="389">
        <f t="shared" si="4"/>
        <v>3502.9650342925761</v>
      </c>
      <c r="AL15" s="389">
        <f t="shared" si="5"/>
        <v>6340.2082068643913</v>
      </c>
      <c r="AM15" s="390">
        <f t="shared" si="40"/>
        <v>41544.214275478924</v>
      </c>
      <c r="AN15" s="419"/>
      <c r="AO15" s="338" t="s">
        <v>34</v>
      </c>
      <c r="AP15" s="388">
        <f>AJ15+500</f>
        <v>32201.041034321956</v>
      </c>
      <c r="AQ15" s="389">
        <f t="shared" si="6"/>
        <v>3558.2150342925761</v>
      </c>
      <c r="AR15" s="389">
        <f t="shared" si="7"/>
        <v>6440.2082068643913</v>
      </c>
      <c r="AS15" s="390">
        <f t="shared" si="41"/>
        <v>42199.464275478924</v>
      </c>
      <c r="AT15" s="338" t="s">
        <v>34</v>
      </c>
      <c r="AU15" s="388">
        <f t="shared" si="42"/>
        <v>32523.051444665176</v>
      </c>
      <c r="AV15" s="389">
        <f t="shared" si="8"/>
        <v>3593.7971846355022</v>
      </c>
      <c r="AW15" s="389">
        <f t="shared" si="9"/>
        <v>6504.6102889330359</v>
      </c>
      <c r="AX15" s="390">
        <f t="shared" si="43"/>
        <v>42621.458918233715</v>
      </c>
      <c r="AY15" s="338" t="s">
        <v>34</v>
      </c>
      <c r="AZ15" s="388">
        <v>33999</v>
      </c>
      <c r="BA15" s="389">
        <f t="shared" si="10"/>
        <v>3756.8895000000002</v>
      </c>
      <c r="BB15" s="389">
        <f t="shared" si="11"/>
        <v>6799.8</v>
      </c>
      <c r="BC15" s="390">
        <f t="shared" si="44"/>
        <v>44555.6895</v>
      </c>
      <c r="BD15" s="338" t="s">
        <v>34</v>
      </c>
      <c r="BE15" s="388">
        <f t="shared" si="45"/>
        <v>34678.980000000003</v>
      </c>
      <c r="BF15" s="389">
        <f t="shared" si="12"/>
        <v>3832.0272900000004</v>
      </c>
      <c r="BG15" s="389">
        <f t="shared" si="13"/>
        <v>6935.7960000000012</v>
      </c>
      <c r="BH15" s="390">
        <f t="shared" si="46"/>
        <v>45446.803290000003</v>
      </c>
      <c r="BI15" s="338" t="s">
        <v>34</v>
      </c>
      <c r="BJ15" s="388">
        <f t="shared" si="47"/>
        <v>35428.980000000003</v>
      </c>
      <c r="BK15" s="389">
        <f t="shared" si="14"/>
        <v>3914.9022900000004</v>
      </c>
      <c r="BL15" s="389">
        <f t="shared" si="15"/>
        <v>7085.7960000000012</v>
      </c>
      <c r="BM15" s="390">
        <f t="shared" si="48"/>
        <v>46429.678290000003</v>
      </c>
      <c r="BN15" s="338" t="s">
        <v>34</v>
      </c>
      <c r="BO15" s="388">
        <f t="shared" si="49"/>
        <v>36553.980000000003</v>
      </c>
      <c r="BP15" s="389">
        <f t="shared" si="50"/>
        <v>4039.2147900000004</v>
      </c>
      <c r="BQ15" s="389">
        <f t="shared" si="16"/>
        <v>7310.7960000000012</v>
      </c>
      <c r="BR15" s="390">
        <f t="shared" si="77"/>
        <v>47903.990790000003</v>
      </c>
      <c r="BS15" s="338" t="s">
        <v>34</v>
      </c>
      <c r="BT15" s="388">
        <f t="shared" si="52"/>
        <v>36919.519800000002</v>
      </c>
      <c r="BU15" s="389">
        <f t="shared" si="53"/>
        <v>4079.6069379</v>
      </c>
      <c r="BV15" s="389">
        <f t="shared" si="17"/>
        <v>7383.9039600000006</v>
      </c>
      <c r="BW15" s="390">
        <f t="shared" si="78"/>
        <v>48383.030697900009</v>
      </c>
      <c r="BX15" s="338" t="s">
        <v>34</v>
      </c>
      <c r="BY15" s="388">
        <f t="shared" si="55"/>
        <v>37419.519800000002</v>
      </c>
      <c r="BZ15" s="389">
        <f t="shared" si="56"/>
        <v>4172.2764577000007</v>
      </c>
      <c r="CA15" s="389">
        <f t="shared" si="18"/>
        <v>7483.9039600000006</v>
      </c>
      <c r="CB15" s="390">
        <f t="shared" si="57"/>
        <v>49075.700217700003</v>
      </c>
      <c r="CC15" s="338" t="s">
        <v>34</v>
      </c>
      <c r="CD15" s="388">
        <f t="shared" si="58"/>
        <v>38419.519800000002</v>
      </c>
      <c r="CE15" s="389">
        <f t="shared" si="59"/>
        <v>4283.7764577000007</v>
      </c>
      <c r="CF15" s="389">
        <f t="shared" si="19"/>
        <v>7683.9039600000006</v>
      </c>
      <c r="CG15" s="390">
        <f t="shared" si="79"/>
        <v>50387.200217700003</v>
      </c>
      <c r="CH15" s="338" t="s">
        <v>34</v>
      </c>
      <c r="CI15" s="388">
        <f t="shared" si="61"/>
        <v>38803.714998000003</v>
      </c>
      <c r="CJ15" s="389">
        <f t="shared" si="62"/>
        <v>4326.6142222770004</v>
      </c>
      <c r="CK15" s="389">
        <f t="shared" si="20"/>
        <v>7760.742999600001</v>
      </c>
      <c r="CL15" s="390">
        <f t="shared" si="80"/>
        <v>50891.072219877002</v>
      </c>
      <c r="CM15" s="338" t="s">
        <v>34</v>
      </c>
      <c r="CN15" s="388">
        <f t="shared" si="64"/>
        <v>39303.714998000003</v>
      </c>
      <c r="CO15" s="389">
        <f t="shared" si="65"/>
        <v>4382.3642222770004</v>
      </c>
      <c r="CP15" s="389">
        <f t="shared" si="21"/>
        <v>7860.742999600001</v>
      </c>
      <c r="CQ15" s="390">
        <f t="shared" si="81"/>
        <v>51546.822219877002</v>
      </c>
      <c r="CR15" s="338" t="s">
        <v>34</v>
      </c>
      <c r="CS15" s="388">
        <f t="shared" si="67"/>
        <v>39696.752147980005</v>
      </c>
      <c r="CT15" s="389">
        <f t="shared" si="68"/>
        <v>4426.1878644997705</v>
      </c>
      <c r="CU15" s="389">
        <f t="shared" si="22"/>
        <v>7939.350429596001</v>
      </c>
      <c r="CV15" s="390">
        <f t="shared" si="82"/>
        <v>52062.290442075777</v>
      </c>
      <c r="CW15" s="324" t="s">
        <v>339</v>
      </c>
      <c r="DA15" s="258">
        <v>-1.3352500000037253</v>
      </c>
    </row>
    <row r="16" spans="1:107" s="251" customFormat="1" ht="12.75" customHeight="1" x14ac:dyDescent="0.25">
      <c r="A16" s="340"/>
      <c r="B16" s="338" t="s">
        <v>35</v>
      </c>
      <c r="C16" s="259">
        <v>27350.9</v>
      </c>
      <c r="D16" s="253">
        <v>2940.2217500000002</v>
      </c>
      <c r="E16" s="254">
        <v>5470.18</v>
      </c>
      <c r="F16" s="255">
        <v>35761.301749999999</v>
      </c>
      <c r="G16" s="256"/>
      <c r="H16" s="259">
        <f t="shared" si="0"/>
        <v>27624.409000000003</v>
      </c>
      <c r="I16" s="253">
        <f t="shared" si="23"/>
        <v>2997.2483765000002</v>
      </c>
      <c r="J16" s="254">
        <f t="shared" si="24"/>
        <v>5524.881800000001</v>
      </c>
      <c r="K16" s="285">
        <f t="shared" si="25"/>
        <v>36146.539176500002</v>
      </c>
      <c r="L16" s="256"/>
      <c r="M16" s="259">
        <f t="shared" si="1"/>
        <v>27900.653090000003</v>
      </c>
      <c r="N16" s="253">
        <f t="shared" si="26"/>
        <v>3027.2208602650003</v>
      </c>
      <c r="O16" s="254">
        <f t="shared" si="27"/>
        <v>5580.130618000001</v>
      </c>
      <c r="P16" s="285">
        <f t="shared" si="28"/>
        <v>36508.004568265002</v>
      </c>
      <c r="Q16" s="256"/>
      <c r="R16" s="259">
        <f t="shared" si="2"/>
        <v>28179.659620900005</v>
      </c>
      <c r="S16" s="253">
        <f t="shared" si="29"/>
        <v>3057.4930688676504</v>
      </c>
      <c r="T16" s="254">
        <f t="shared" si="30"/>
        <v>5635.9319241800013</v>
      </c>
      <c r="U16" s="285">
        <f t="shared" si="31"/>
        <v>36873.084613947656</v>
      </c>
      <c r="V16" s="256"/>
      <c r="W16" s="17" t="s">
        <v>35</v>
      </c>
      <c r="X16" s="259">
        <f t="shared" si="32"/>
        <v>28672.803664265757</v>
      </c>
      <c r="Y16" s="254">
        <f t="shared" si="33"/>
        <v>3139.6720012371006</v>
      </c>
      <c r="Z16" s="254">
        <f t="shared" si="34"/>
        <v>5734.5607328531514</v>
      </c>
      <c r="AA16" s="285">
        <f t="shared" si="35"/>
        <v>37547.036398356009</v>
      </c>
      <c r="AB16" s="256"/>
      <c r="AC16" s="17" t="s">
        <v>35</v>
      </c>
      <c r="AD16" s="259">
        <f t="shared" si="3"/>
        <v>28816.167682587082</v>
      </c>
      <c r="AE16" s="254">
        <f t="shared" si="36"/>
        <v>3184.1865289258726</v>
      </c>
      <c r="AF16" s="254">
        <f t="shared" si="37"/>
        <v>5763.2335365174167</v>
      </c>
      <c r="AG16" s="285">
        <f t="shared" si="38"/>
        <v>37763.587748030368</v>
      </c>
      <c r="AH16" s="256"/>
      <c r="AI16" s="17" t="s">
        <v>35</v>
      </c>
      <c r="AJ16" s="388">
        <f t="shared" si="39"/>
        <v>32596.219804789729</v>
      </c>
      <c r="AK16" s="389">
        <f t="shared" si="4"/>
        <v>3601.8822884292649</v>
      </c>
      <c r="AL16" s="389">
        <f t="shared" si="5"/>
        <v>6519.243960957946</v>
      </c>
      <c r="AM16" s="390">
        <f t="shared" si="40"/>
        <v>42717.346054176938</v>
      </c>
      <c r="AN16" s="419"/>
      <c r="AO16" s="338" t="s">
        <v>35</v>
      </c>
      <c r="AP16" s="388">
        <f t="shared" si="70"/>
        <v>33096.219804789725</v>
      </c>
      <c r="AQ16" s="389">
        <f t="shared" si="6"/>
        <v>3657.1322884292649</v>
      </c>
      <c r="AR16" s="389">
        <f t="shared" si="7"/>
        <v>6619.2439609579451</v>
      </c>
      <c r="AS16" s="390">
        <f t="shared" si="41"/>
        <v>43372.596054176938</v>
      </c>
      <c r="AT16" s="338" t="s">
        <v>35</v>
      </c>
      <c r="AU16" s="388">
        <f t="shared" si="42"/>
        <v>33427.182002837624</v>
      </c>
      <c r="AV16" s="389">
        <f t="shared" si="8"/>
        <v>3693.7036113135573</v>
      </c>
      <c r="AW16" s="389">
        <f t="shared" si="9"/>
        <v>6685.4364005675252</v>
      </c>
      <c r="AX16" s="390">
        <f t="shared" si="43"/>
        <v>43806.322014718702</v>
      </c>
      <c r="AY16" s="338" t="s">
        <v>35</v>
      </c>
      <c r="AZ16" s="388">
        <v>34930</v>
      </c>
      <c r="BA16" s="389">
        <f t="shared" si="10"/>
        <v>3859.7649999999999</v>
      </c>
      <c r="BB16" s="389">
        <f t="shared" si="11"/>
        <v>6986</v>
      </c>
      <c r="BC16" s="390">
        <f t="shared" si="44"/>
        <v>45775.764999999999</v>
      </c>
      <c r="BD16" s="338" t="s">
        <v>35</v>
      </c>
      <c r="BE16" s="388">
        <v>35628</v>
      </c>
      <c r="BF16" s="389">
        <f t="shared" si="12"/>
        <v>3936.8940000000002</v>
      </c>
      <c r="BG16" s="389">
        <f t="shared" si="13"/>
        <v>7125.6</v>
      </c>
      <c r="BH16" s="390">
        <f t="shared" si="46"/>
        <v>46690.493999999999</v>
      </c>
      <c r="BI16" s="338" t="s">
        <v>35</v>
      </c>
      <c r="BJ16" s="388">
        <f t="shared" si="47"/>
        <v>36378</v>
      </c>
      <c r="BK16" s="389">
        <f t="shared" si="14"/>
        <v>4019.7690000000002</v>
      </c>
      <c r="BL16" s="389">
        <f t="shared" si="15"/>
        <v>7275.6</v>
      </c>
      <c r="BM16" s="390">
        <f t="shared" si="48"/>
        <v>47673.368999999999</v>
      </c>
      <c r="BN16" s="338" t="s">
        <v>35</v>
      </c>
      <c r="BO16" s="388">
        <f t="shared" si="49"/>
        <v>37503</v>
      </c>
      <c r="BP16" s="389">
        <f t="shared" si="50"/>
        <v>4144.0815000000002</v>
      </c>
      <c r="BQ16" s="389">
        <f t="shared" si="16"/>
        <v>7500.6</v>
      </c>
      <c r="BR16" s="390">
        <f t="shared" si="77"/>
        <v>49147.681499999999</v>
      </c>
      <c r="BS16" s="338" t="s">
        <v>35</v>
      </c>
      <c r="BT16" s="388">
        <f t="shared" si="52"/>
        <v>37878.03</v>
      </c>
      <c r="BU16" s="389">
        <f t="shared" si="53"/>
        <v>4185.5223150000002</v>
      </c>
      <c r="BV16" s="389">
        <f t="shared" si="17"/>
        <v>7575.6059999999998</v>
      </c>
      <c r="BW16" s="390">
        <f t="shared" si="78"/>
        <v>49639.158315000001</v>
      </c>
      <c r="BX16" s="338" t="s">
        <v>35</v>
      </c>
      <c r="BY16" s="388">
        <f t="shared" si="55"/>
        <v>38378.03</v>
      </c>
      <c r="BZ16" s="389">
        <f t="shared" si="56"/>
        <v>4279.150345</v>
      </c>
      <c r="CA16" s="389">
        <f t="shared" si="18"/>
        <v>7675.6059999999998</v>
      </c>
      <c r="CB16" s="390">
        <f t="shared" si="57"/>
        <v>50332.786345</v>
      </c>
      <c r="CC16" s="338" t="s">
        <v>35</v>
      </c>
      <c r="CD16" s="388">
        <f t="shared" si="58"/>
        <v>39378.03</v>
      </c>
      <c r="CE16" s="389">
        <f t="shared" si="59"/>
        <v>4390.650345</v>
      </c>
      <c r="CF16" s="389">
        <f t="shared" si="19"/>
        <v>7875.6059999999998</v>
      </c>
      <c r="CG16" s="390">
        <f t="shared" si="79"/>
        <v>51644.286345</v>
      </c>
      <c r="CH16" s="338" t="s">
        <v>35</v>
      </c>
      <c r="CI16" s="388">
        <f t="shared" si="61"/>
        <v>39771.810299999997</v>
      </c>
      <c r="CJ16" s="389">
        <f t="shared" si="62"/>
        <v>4434.55684845</v>
      </c>
      <c r="CK16" s="389">
        <f t="shared" si="20"/>
        <v>7954.3620599999995</v>
      </c>
      <c r="CL16" s="390">
        <f t="shared" si="80"/>
        <v>52160.729208449993</v>
      </c>
      <c r="CM16" s="338" t="s">
        <v>35</v>
      </c>
      <c r="CN16" s="388">
        <f t="shared" si="64"/>
        <v>40271.810299999997</v>
      </c>
      <c r="CO16" s="389">
        <f t="shared" si="65"/>
        <v>4490.30684845</v>
      </c>
      <c r="CP16" s="389">
        <f t="shared" si="21"/>
        <v>8054.3620599999995</v>
      </c>
      <c r="CQ16" s="390">
        <f t="shared" si="81"/>
        <v>52816.479208449993</v>
      </c>
      <c r="CR16" s="338" t="s">
        <v>35</v>
      </c>
      <c r="CS16" s="388">
        <f t="shared" si="67"/>
        <v>40674.528402999997</v>
      </c>
      <c r="CT16" s="389">
        <f t="shared" si="68"/>
        <v>4535.2099169345001</v>
      </c>
      <c r="CU16" s="389">
        <f t="shared" si="22"/>
        <v>8134.9056805999999</v>
      </c>
      <c r="CV16" s="390">
        <f t="shared" si="82"/>
        <v>53344.644000534499</v>
      </c>
      <c r="CW16" s="331"/>
      <c r="DA16" s="258">
        <v>0.30174999999871943</v>
      </c>
    </row>
    <row r="17" spans="1:105" s="251" customFormat="1" ht="12.75" customHeight="1" x14ac:dyDescent="0.25">
      <c r="A17" s="340"/>
      <c r="B17" s="338" t="s">
        <v>36</v>
      </c>
      <c r="C17" s="259">
        <v>28141.73</v>
      </c>
      <c r="D17" s="253">
        <v>3025.2359750000001</v>
      </c>
      <c r="E17" s="254">
        <v>5628.3460000000005</v>
      </c>
      <c r="F17" s="255">
        <v>36795.311974999997</v>
      </c>
      <c r="G17" s="256"/>
      <c r="H17" s="259">
        <f t="shared" si="0"/>
        <v>28423.147300000001</v>
      </c>
      <c r="I17" s="253">
        <f t="shared" si="23"/>
        <v>3083.9114820499999</v>
      </c>
      <c r="J17" s="254">
        <f t="shared" si="24"/>
        <v>5684.6294600000001</v>
      </c>
      <c r="K17" s="285">
        <f t="shared" si="25"/>
        <v>37191.688242050004</v>
      </c>
      <c r="L17" s="256"/>
      <c r="M17" s="259">
        <f t="shared" si="1"/>
        <v>28707.378773</v>
      </c>
      <c r="N17" s="253">
        <f t="shared" si="26"/>
        <v>3114.7505968705</v>
      </c>
      <c r="O17" s="254">
        <f t="shared" si="27"/>
        <v>5741.4757546000001</v>
      </c>
      <c r="P17" s="285">
        <f t="shared" si="28"/>
        <v>37563.605124470501</v>
      </c>
      <c r="Q17" s="256"/>
      <c r="R17" s="259">
        <f t="shared" si="2"/>
        <v>28994.452560730002</v>
      </c>
      <c r="S17" s="253">
        <f t="shared" si="29"/>
        <v>3145.8981028392054</v>
      </c>
      <c r="T17" s="254">
        <f t="shared" si="30"/>
        <v>5798.8905121460011</v>
      </c>
      <c r="U17" s="285">
        <f t="shared" si="31"/>
        <v>37939.241175715208</v>
      </c>
      <c r="V17" s="256"/>
      <c r="W17" s="17" t="s">
        <v>36</v>
      </c>
      <c r="X17" s="259">
        <f t="shared" si="32"/>
        <v>29501.855480542778</v>
      </c>
      <c r="Y17" s="254">
        <f t="shared" si="33"/>
        <v>3230.453175119434</v>
      </c>
      <c r="Z17" s="254">
        <f t="shared" si="34"/>
        <v>5900.3710961085562</v>
      </c>
      <c r="AA17" s="285">
        <f t="shared" si="35"/>
        <v>38632.679751770767</v>
      </c>
      <c r="AB17" s="256"/>
      <c r="AC17" s="17" t="s">
        <v>36</v>
      </c>
      <c r="AD17" s="259">
        <f t="shared" si="3"/>
        <v>29649.364757945488</v>
      </c>
      <c r="AE17" s="254">
        <f t="shared" si="36"/>
        <v>3276.2548057529766</v>
      </c>
      <c r="AF17" s="254">
        <f t="shared" si="37"/>
        <v>5929.8729515890982</v>
      </c>
      <c r="AG17" s="285">
        <f t="shared" si="38"/>
        <v>38855.492515287558</v>
      </c>
      <c r="AH17" s="256"/>
      <c r="AI17" s="17" t="s">
        <v>36</v>
      </c>
      <c r="AJ17" s="388">
        <f t="shared" si="39"/>
        <v>33351.507149070007</v>
      </c>
      <c r="AK17" s="389">
        <f t="shared" si="4"/>
        <v>3685.3415399722358</v>
      </c>
      <c r="AL17" s="389">
        <f t="shared" si="5"/>
        <v>6670.3014298140015</v>
      </c>
      <c r="AM17" s="390">
        <f t="shared" si="40"/>
        <v>43707.150118856247</v>
      </c>
      <c r="AN17" s="419"/>
      <c r="AO17" s="338" t="s">
        <v>36</v>
      </c>
      <c r="AP17" s="388">
        <f t="shared" si="70"/>
        <v>33851.507149070007</v>
      </c>
      <c r="AQ17" s="389">
        <f t="shared" si="6"/>
        <v>3740.5915399722358</v>
      </c>
      <c r="AR17" s="389">
        <f t="shared" si="7"/>
        <v>6770.3014298140015</v>
      </c>
      <c r="AS17" s="390">
        <f t="shared" si="41"/>
        <v>44362.400118856247</v>
      </c>
      <c r="AT17" s="338" t="s">
        <v>36</v>
      </c>
      <c r="AU17" s="388">
        <f t="shared" si="42"/>
        <v>34190.022220560706</v>
      </c>
      <c r="AV17" s="389">
        <f t="shared" si="8"/>
        <v>3777.997455371958</v>
      </c>
      <c r="AW17" s="389">
        <f t="shared" si="9"/>
        <v>6838.0044441121418</v>
      </c>
      <c r="AX17" s="390">
        <f t="shared" si="43"/>
        <v>44806.024120044807</v>
      </c>
      <c r="AY17" s="338" t="s">
        <v>36</v>
      </c>
      <c r="AZ17" s="388">
        <v>35716</v>
      </c>
      <c r="BA17" s="389">
        <f t="shared" si="10"/>
        <v>3946.6179999999999</v>
      </c>
      <c r="BB17" s="389">
        <f t="shared" si="11"/>
        <v>7143.2000000000007</v>
      </c>
      <c r="BC17" s="390">
        <f t="shared" si="44"/>
        <v>46805.817999999999</v>
      </c>
      <c r="BD17" s="338" t="s">
        <v>36</v>
      </c>
      <c r="BE17" s="388">
        <f t="shared" si="45"/>
        <v>36430.32</v>
      </c>
      <c r="BF17" s="389">
        <f t="shared" si="12"/>
        <v>4025.5503600000002</v>
      </c>
      <c r="BG17" s="389">
        <f t="shared" si="13"/>
        <v>7286.0640000000003</v>
      </c>
      <c r="BH17" s="390">
        <f t="shared" si="46"/>
        <v>47741.934359999999</v>
      </c>
      <c r="BI17" s="338" t="s">
        <v>36</v>
      </c>
      <c r="BJ17" s="388">
        <f t="shared" si="47"/>
        <v>37180.32</v>
      </c>
      <c r="BK17" s="389">
        <f t="shared" si="14"/>
        <v>4108.4253600000002</v>
      </c>
      <c r="BL17" s="389">
        <f t="shared" si="15"/>
        <v>7436.0640000000003</v>
      </c>
      <c r="BM17" s="390">
        <f t="shared" si="48"/>
        <v>48724.809359999999</v>
      </c>
      <c r="BN17" s="338" t="s">
        <v>36</v>
      </c>
      <c r="BO17" s="388">
        <f t="shared" si="49"/>
        <v>38305.32</v>
      </c>
      <c r="BP17" s="389">
        <f t="shared" si="50"/>
        <v>4232.7378600000002</v>
      </c>
      <c r="BQ17" s="389">
        <f t="shared" si="16"/>
        <v>7661.0640000000003</v>
      </c>
      <c r="BR17" s="390">
        <f t="shared" si="77"/>
        <v>50199.121859999999</v>
      </c>
      <c r="BS17" s="338" t="s">
        <v>36</v>
      </c>
      <c r="BT17" s="388">
        <f t="shared" si="52"/>
        <v>38688.373200000002</v>
      </c>
      <c r="BU17" s="389">
        <f t="shared" si="53"/>
        <v>4275.0652386000002</v>
      </c>
      <c r="BV17" s="389">
        <f t="shared" si="17"/>
        <v>7737.6746400000011</v>
      </c>
      <c r="BW17" s="390">
        <f t="shared" si="78"/>
        <v>50701.113078599999</v>
      </c>
      <c r="BX17" s="338" t="s">
        <v>36</v>
      </c>
      <c r="BY17" s="388">
        <f>BT17+500</f>
        <v>39188.373200000002</v>
      </c>
      <c r="BZ17" s="389">
        <f t="shared" si="56"/>
        <v>4369.5036118000007</v>
      </c>
      <c r="CA17" s="389">
        <f t="shared" si="18"/>
        <v>7837.6746400000011</v>
      </c>
      <c r="CB17" s="390">
        <f t="shared" si="57"/>
        <v>51395.551451799998</v>
      </c>
      <c r="CC17" s="338" t="s">
        <v>36</v>
      </c>
      <c r="CD17" s="388">
        <f t="shared" si="58"/>
        <v>40188.373200000002</v>
      </c>
      <c r="CE17" s="389">
        <f t="shared" si="59"/>
        <v>4481.0036118000007</v>
      </c>
      <c r="CF17" s="389">
        <f t="shared" si="19"/>
        <v>8037.6746400000011</v>
      </c>
      <c r="CG17" s="390">
        <f t="shared" si="79"/>
        <v>52707.051451799998</v>
      </c>
      <c r="CH17" s="338" t="s">
        <v>36</v>
      </c>
      <c r="CI17" s="388">
        <f t="shared" si="61"/>
        <v>40590.256932000004</v>
      </c>
      <c r="CJ17" s="389">
        <f t="shared" si="62"/>
        <v>4525.8136479180002</v>
      </c>
      <c r="CK17" s="389">
        <f t="shared" si="20"/>
        <v>8118.0513864000013</v>
      </c>
      <c r="CL17" s="390">
        <f t="shared" si="80"/>
        <v>53234.121966318009</v>
      </c>
      <c r="CM17" s="338" t="s">
        <v>36</v>
      </c>
      <c r="CN17" s="388">
        <f t="shared" si="64"/>
        <v>41090.256932000004</v>
      </c>
      <c r="CO17" s="389">
        <f t="shared" si="65"/>
        <v>4581.5636479180002</v>
      </c>
      <c r="CP17" s="389">
        <f t="shared" si="21"/>
        <v>8218.0513864000004</v>
      </c>
      <c r="CQ17" s="390">
        <f t="shared" si="81"/>
        <v>53889.871966318009</v>
      </c>
      <c r="CR17" s="338" t="s">
        <v>36</v>
      </c>
      <c r="CS17" s="388">
        <f t="shared" si="67"/>
        <v>41501.159501320006</v>
      </c>
      <c r="CT17" s="389">
        <f t="shared" si="68"/>
        <v>4627.3792843971805</v>
      </c>
      <c r="CU17" s="389">
        <f t="shared" si="22"/>
        <v>8300.2319002640015</v>
      </c>
      <c r="CV17" s="390">
        <f t="shared" si="82"/>
        <v>54428.770685981188</v>
      </c>
      <c r="CW17" s="332" t="s">
        <v>33</v>
      </c>
      <c r="DA17" s="258">
        <v>-0.68802500000310829</v>
      </c>
    </row>
    <row r="18" spans="1:105" s="251" customFormat="1" ht="12.75" customHeight="1" x14ac:dyDescent="0.25">
      <c r="A18" s="340"/>
      <c r="B18" s="338" t="s">
        <v>37</v>
      </c>
      <c r="C18" s="259">
        <v>28955.79</v>
      </c>
      <c r="D18" s="253">
        <v>3112.747425</v>
      </c>
      <c r="E18" s="254">
        <v>5791.1580000000004</v>
      </c>
      <c r="F18" s="255">
        <v>37859.695425000005</v>
      </c>
      <c r="G18" s="256"/>
      <c r="H18" s="259">
        <f t="shared" si="0"/>
        <v>29245.347900000001</v>
      </c>
      <c r="I18" s="253">
        <f t="shared" si="23"/>
        <v>3173.1202471500001</v>
      </c>
      <c r="J18" s="254">
        <f t="shared" si="24"/>
        <v>5849.0695800000003</v>
      </c>
      <c r="K18" s="285">
        <f t="shared" si="25"/>
        <v>38267.537727150004</v>
      </c>
      <c r="L18" s="256"/>
      <c r="M18" s="259">
        <f t="shared" si="1"/>
        <v>29537.801379</v>
      </c>
      <c r="N18" s="253">
        <f t="shared" si="26"/>
        <v>3204.8514496215003</v>
      </c>
      <c r="O18" s="254">
        <f t="shared" si="27"/>
        <v>5907.5602758000005</v>
      </c>
      <c r="P18" s="285">
        <f t="shared" si="28"/>
        <v>38650.213104421498</v>
      </c>
      <c r="Q18" s="256"/>
      <c r="R18" s="259">
        <f t="shared" si="2"/>
        <v>29833.17939279</v>
      </c>
      <c r="S18" s="253">
        <f t="shared" si="29"/>
        <v>3236.8999641177152</v>
      </c>
      <c r="T18" s="254">
        <f t="shared" si="30"/>
        <v>5966.6358785580005</v>
      </c>
      <c r="U18" s="285">
        <f t="shared" si="31"/>
        <v>39036.715235465716</v>
      </c>
      <c r="V18" s="256"/>
      <c r="W18" s="17" t="s">
        <v>37</v>
      </c>
      <c r="X18" s="259">
        <f t="shared" si="32"/>
        <v>30355.260032163827</v>
      </c>
      <c r="Y18" s="254">
        <f t="shared" si="33"/>
        <v>3323.9009735219392</v>
      </c>
      <c r="Z18" s="254">
        <f t="shared" si="34"/>
        <v>6071.0520064327657</v>
      </c>
      <c r="AA18" s="285">
        <f t="shared" si="35"/>
        <v>39750.213012118533</v>
      </c>
      <c r="AB18" s="256"/>
      <c r="AC18" s="17" t="s">
        <v>37</v>
      </c>
      <c r="AD18" s="259">
        <f t="shared" si="3"/>
        <v>30507.036332324642</v>
      </c>
      <c r="AE18" s="254">
        <f t="shared" si="36"/>
        <v>3371.0275147218731</v>
      </c>
      <c r="AF18" s="254">
        <f t="shared" si="37"/>
        <v>6101.4072664649284</v>
      </c>
      <c r="AG18" s="285">
        <f t="shared" si="38"/>
        <v>39979.471113511441</v>
      </c>
      <c r="AH18" s="256"/>
      <c r="AI18" s="17" t="s">
        <v>37</v>
      </c>
      <c r="AJ18" s="388">
        <f t="shared" si="39"/>
        <v>33966.618115155004</v>
      </c>
      <c r="AK18" s="389">
        <f t="shared" si="4"/>
        <v>3753.3113017246278</v>
      </c>
      <c r="AL18" s="389">
        <f t="shared" si="5"/>
        <v>6793.3236230310013</v>
      </c>
      <c r="AM18" s="390">
        <f t="shared" si="40"/>
        <v>44513.253039910633</v>
      </c>
      <c r="AN18" s="419"/>
      <c r="AO18" s="338" t="s">
        <v>37</v>
      </c>
      <c r="AP18" s="388">
        <f t="shared" si="70"/>
        <v>34466.618115155004</v>
      </c>
      <c r="AQ18" s="389">
        <f t="shared" si="6"/>
        <v>3808.5613017246278</v>
      </c>
      <c r="AR18" s="389">
        <f t="shared" si="7"/>
        <v>6893.3236230310013</v>
      </c>
      <c r="AS18" s="390">
        <f t="shared" si="41"/>
        <v>45168.503039910633</v>
      </c>
      <c r="AT18" s="338" t="s">
        <v>37</v>
      </c>
      <c r="AU18" s="388">
        <f t="shared" si="42"/>
        <v>34811.284296306556</v>
      </c>
      <c r="AV18" s="389">
        <f t="shared" si="8"/>
        <v>3846.6469147418743</v>
      </c>
      <c r="AW18" s="389">
        <f t="shared" si="9"/>
        <v>6962.2568592613115</v>
      </c>
      <c r="AX18" s="390">
        <f t="shared" si="43"/>
        <v>45620.188070309741</v>
      </c>
      <c r="AY18" s="338" t="s">
        <v>37</v>
      </c>
      <c r="AZ18" s="388">
        <v>36356</v>
      </c>
      <c r="BA18" s="389">
        <f t="shared" si="10"/>
        <v>4017.3380000000002</v>
      </c>
      <c r="BB18" s="389">
        <f t="shared" si="11"/>
        <v>7271.2000000000007</v>
      </c>
      <c r="BC18" s="390">
        <f t="shared" si="44"/>
        <v>47644.538</v>
      </c>
      <c r="BD18" s="338" t="s">
        <v>37</v>
      </c>
      <c r="BE18" s="388">
        <f t="shared" si="45"/>
        <v>37083.120000000003</v>
      </c>
      <c r="BF18" s="389">
        <f t="shared" si="12"/>
        <v>4097.6847600000001</v>
      </c>
      <c r="BG18" s="389">
        <f t="shared" si="13"/>
        <v>7416.6240000000007</v>
      </c>
      <c r="BH18" s="390">
        <f t="shared" si="46"/>
        <v>48597.428760000003</v>
      </c>
      <c r="BI18" s="338" t="s">
        <v>37</v>
      </c>
      <c r="BJ18" s="388">
        <f t="shared" si="47"/>
        <v>37833.120000000003</v>
      </c>
      <c r="BK18" s="389">
        <f t="shared" si="14"/>
        <v>4180.5597600000001</v>
      </c>
      <c r="BL18" s="389">
        <f t="shared" si="15"/>
        <v>7566.6240000000007</v>
      </c>
      <c r="BM18" s="390">
        <f t="shared" si="48"/>
        <v>49580.303760000003</v>
      </c>
      <c r="BN18" s="338" t="s">
        <v>37</v>
      </c>
      <c r="BO18" s="388">
        <f t="shared" si="49"/>
        <v>38958.120000000003</v>
      </c>
      <c r="BP18" s="389">
        <f t="shared" si="50"/>
        <v>4304.8722600000001</v>
      </c>
      <c r="BQ18" s="389">
        <f t="shared" si="16"/>
        <v>7791.6240000000007</v>
      </c>
      <c r="BR18" s="390">
        <f t="shared" si="77"/>
        <v>51054.616260000003</v>
      </c>
      <c r="BS18" s="338" t="s">
        <v>37</v>
      </c>
      <c r="BT18" s="388">
        <f t="shared" si="52"/>
        <v>39347.701200000003</v>
      </c>
      <c r="BU18" s="389">
        <f t="shared" si="53"/>
        <v>4347.9209826000006</v>
      </c>
      <c r="BV18" s="389">
        <f t="shared" si="17"/>
        <v>7869.5402400000012</v>
      </c>
      <c r="BW18" s="390">
        <f t="shared" si="78"/>
        <v>51565.162422600006</v>
      </c>
      <c r="BX18" s="338" t="s">
        <v>37</v>
      </c>
      <c r="BY18" s="388">
        <f t="shared" si="55"/>
        <v>39847.701200000003</v>
      </c>
      <c r="BZ18" s="389">
        <f t="shared" si="56"/>
        <v>4443.0186838000009</v>
      </c>
      <c r="CA18" s="389">
        <f t="shared" si="18"/>
        <v>7969.5402400000012</v>
      </c>
      <c r="CB18" s="390">
        <f t="shared" si="57"/>
        <v>52260.260123800006</v>
      </c>
      <c r="CC18" s="338" t="s">
        <v>37</v>
      </c>
      <c r="CD18" s="388">
        <f t="shared" si="58"/>
        <v>40847.701200000003</v>
      </c>
      <c r="CE18" s="389">
        <f t="shared" si="59"/>
        <v>4554.5186838000009</v>
      </c>
      <c r="CF18" s="389">
        <f t="shared" si="19"/>
        <v>8169.5402400000012</v>
      </c>
      <c r="CG18" s="390">
        <f t="shared" si="79"/>
        <v>53571.760123800006</v>
      </c>
      <c r="CH18" s="338" t="s">
        <v>37</v>
      </c>
      <c r="CI18" s="388">
        <f t="shared" si="61"/>
        <v>41256.178212000006</v>
      </c>
      <c r="CJ18" s="389">
        <f t="shared" si="62"/>
        <v>4600.0638706380005</v>
      </c>
      <c r="CK18" s="389">
        <f t="shared" si="20"/>
        <v>8251.2356424000009</v>
      </c>
      <c r="CL18" s="390">
        <f t="shared" si="80"/>
        <v>54107.477725038007</v>
      </c>
      <c r="CM18" s="338" t="s">
        <v>37</v>
      </c>
      <c r="CN18" s="388">
        <f t="shared" si="64"/>
        <v>41756.178212000006</v>
      </c>
      <c r="CO18" s="389">
        <f t="shared" si="65"/>
        <v>4655.8138706380005</v>
      </c>
      <c r="CP18" s="389">
        <f t="shared" si="21"/>
        <v>8351.2356424000009</v>
      </c>
      <c r="CQ18" s="390">
        <f t="shared" si="81"/>
        <v>54763.227725038007</v>
      </c>
      <c r="CR18" s="338" t="s">
        <v>37</v>
      </c>
      <c r="CS18" s="388">
        <f t="shared" si="67"/>
        <v>42173.739994120006</v>
      </c>
      <c r="CT18" s="389">
        <f t="shared" si="68"/>
        <v>4702.3720093443808</v>
      </c>
      <c r="CU18" s="389">
        <f t="shared" si="22"/>
        <v>8434.7479988240011</v>
      </c>
      <c r="CV18" s="390">
        <f t="shared" si="82"/>
        <v>55310.860002288384</v>
      </c>
      <c r="CW18" s="331"/>
      <c r="DA18" s="258">
        <v>-3.3045749999946565</v>
      </c>
    </row>
    <row r="19" spans="1:105" s="251" customFormat="1" ht="12.75" customHeight="1" x14ac:dyDescent="0.25">
      <c r="A19" s="340"/>
      <c r="B19" s="338" t="s">
        <v>38</v>
      </c>
      <c r="C19" s="259">
        <v>29794.09</v>
      </c>
      <c r="D19" s="253">
        <v>3202.8646749999998</v>
      </c>
      <c r="E19" s="254">
        <v>5958.8180000000002</v>
      </c>
      <c r="F19" s="255">
        <v>38955.772675</v>
      </c>
      <c r="G19" s="256"/>
      <c r="H19" s="259">
        <f t="shared" si="0"/>
        <v>30092.030900000002</v>
      </c>
      <c r="I19" s="253">
        <f t="shared" si="23"/>
        <v>3264.9853526500001</v>
      </c>
      <c r="J19" s="254">
        <f t="shared" si="24"/>
        <v>6018.4061800000009</v>
      </c>
      <c r="K19" s="285">
        <f t="shared" si="25"/>
        <v>39375.422432649997</v>
      </c>
      <c r="L19" s="256"/>
      <c r="M19" s="259">
        <f t="shared" si="1"/>
        <v>30392.951209000003</v>
      </c>
      <c r="N19" s="253">
        <f t="shared" si="26"/>
        <v>3297.6352061765001</v>
      </c>
      <c r="O19" s="254">
        <f t="shared" si="27"/>
        <v>6078.5902418000005</v>
      </c>
      <c r="P19" s="285">
        <f t="shared" si="28"/>
        <v>39769.176656976502</v>
      </c>
      <c r="Q19" s="256"/>
      <c r="R19" s="259">
        <f>M19*1</f>
        <v>30392.951209000003</v>
      </c>
      <c r="S19" s="253">
        <f t="shared" si="29"/>
        <v>3297.6352061765001</v>
      </c>
      <c r="T19" s="254">
        <f t="shared" si="30"/>
        <v>6078.5902418000005</v>
      </c>
      <c r="U19" s="285">
        <f t="shared" si="31"/>
        <v>39769.176656976502</v>
      </c>
      <c r="V19" s="256"/>
      <c r="W19" s="17" t="s">
        <v>38</v>
      </c>
      <c r="X19" s="259">
        <f t="shared" si="32"/>
        <v>30924.827855157506</v>
      </c>
      <c r="Y19" s="254">
        <f t="shared" si="33"/>
        <v>3386.268650139747</v>
      </c>
      <c r="Z19" s="254">
        <f t="shared" si="34"/>
        <v>6184.9655710315019</v>
      </c>
      <c r="AA19" s="285">
        <f t="shared" si="35"/>
        <v>40496.062076328759</v>
      </c>
      <c r="AB19" s="256"/>
      <c r="AC19" s="17" t="s">
        <v>38</v>
      </c>
      <c r="AD19" s="259">
        <f t="shared" si="3"/>
        <v>31079.45199443329</v>
      </c>
      <c r="AE19" s="254">
        <f t="shared" si="36"/>
        <v>3434.2794453848787</v>
      </c>
      <c r="AF19" s="254">
        <f t="shared" si="37"/>
        <v>6215.8903988866587</v>
      </c>
      <c r="AG19" s="285">
        <f t="shared" si="38"/>
        <v>40729.621838704828</v>
      </c>
      <c r="AH19" s="256"/>
      <c r="AI19" s="17" t="s">
        <v>38</v>
      </c>
      <c r="AJ19" s="388">
        <f t="shared" si="39"/>
        <v>34930.044929504998</v>
      </c>
      <c r="AK19" s="389">
        <f t="shared" si="4"/>
        <v>3859.7699647103022</v>
      </c>
      <c r="AL19" s="389">
        <f t="shared" si="5"/>
        <v>6986.0089859010004</v>
      </c>
      <c r="AM19" s="390">
        <f t="shared" si="40"/>
        <v>45775.823880116295</v>
      </c>
      <c r="AN19" s="419"/>
      <c r="AO19" s="338" t="s">
        <v>38</v>
      </c>
      <c r="AP19" s="388">
        <f t="shared" si="70"/>
        <v>35430.044929504998</v>
      </c>
      <c r="AQ19" s="389">
        <f t="shared" si="6"/>
        <v>3915.0199647103022</v>
      </c>
      <c r="AR19" s="389">
        <f t="shared" si="7"/>
        <v>7086.0089859010004</v>
      </c>
      <c r="AS19" s="390">
        <f t="shared" si="41"/>
        <v>46431.073880116295</v>
      </c>
      <c r="AT19" s="338" t="s">
        <v>38</v>
      </c>
      <c r="AU19" s="388">
        <f t="shared" si="42"/>
        <v>35784.345378800048</v>
      </c>
      <c r="AV19" s="389">
        <f t="shared" si="8"/>
        <v>3954.1701643574052</v>
      </c>
      <c r="AW19" s="389">
        <f t="shared" si="9"/>
        <v>7156.8690757600098</v>
      </c>
      <c r="AX19" s="390">
        <f t="shared" si="43"/>
        <v>46895.384618917466</v>
      </c>
      <c r="AY19" s="338" t="s">
        <v>38</v>
      </c>
      <c r="AZ19" s="388">
        <v>37358</v>
      </c>
      <c r="BA19" s="389">
        <f t="shared" si="10"/>
        <v>4128.0590000000002</v>
      </c>
      <c r="BB19" s="389">
        <f t="shared" si="11"/>
        <v>7471.6</v>
      </c>
      <c r="BC19" s="390">
        <f t="shared" si="44"/>
        <v>48957.659</v>
      </c>
      <c r="BD19" s="338" t="s">
        <v>38</v>
      </c>
      <c r="BE19" s="388">
        <f t="shared" si="45"/>
        <v>38105.160000000003</v>
      </c>
      <c r="BF19" s="389">
        <f t="shared" si="12"/>
        <v>4210.6201800000008</v>
      </c>
      <c r="BG19" s="389">
        <f t="shared" si="13"/>
        <v>7621.0320000000011</v>
      </c>
      <c r="BH19" s="390">
        <f t="shared" si="46"/>
        <v>49936.812180000001</v>
      </c>
      <c r="BI19" s="338" t="s">
        <v>38</v>
      </c>
      <c r="BJ19" s="388">
        <f t="shared" si="47"/>
        <v>38855.160000000003</v>
      </c>
      <c r="BK19" s="389">
        <f t="shared" si="14"/>
        <v>4293.4951800000008</v>
      </c>
      <c r="BL19" s="389">
        <f t="shared" si="15"/>
        <v>7771.0320000000011</v>
      </c>
      <c r="BM19" s="390">
        <f t="shared" si="48"/>
        <v>50919.687180000001</v>
      </c>
      <c r="BN19" s="338" t="s">
        <v>38</v>
      </c>
      <c r="BO19" s="388">
        <f t="shared" si="49"/>
        <v>39980.160000000003</v>
      </c>
      <c r="BP19" s="389">
        <f t="shared" si="50"/>
        <v>4417.8076800000008</v>
      </c>
      <c r="BQ19" s="389">
        <f t="shared" si="16"/>
        <v>7996.0320000000011</v>
      </c>
      <c r="BR19" s="390">
        <f>SUM(BO19:BQ19)-1</f>
        <v>52392.999680000001</v>
      </c>
      <c r="BS19" s="338" t="s">
        <v>38</v>
      </c>
      <c r="BT19" s="388">
        <f t="shared" si="52"/>
        <v>40379.961600000002</v>
      </c>
      <c r="BU19" s="389">
        <f t="shared" si="53"/>
        <v>4461.9857568000007</v>
      </c>
      <c r="BV19" s="389">
        <f t="shared" si="17"/>
        <v>8075.9923200000012</v>
      </c>
      <c r="BW19" s="390">
        <f>SUM(BT19:BV19)-1</f>
        <v>52916.939676800001</v>
      </c>
      <c r="BX19" s="338" t="s">
        <v>38</v>
      </c>
      <c r="BY19" s="388">
        <f t="shared" si="55"/>
        <v>40879.961600000002</v>
      </c>
      <c r="BZ19" s="389">
        <f t="shared" si="56"/>
        <v>4558.1157184000003</v>
      </c>
      <c r="CA19" s="389">
        <f t="shared" si="18"/>
        <v>8175.9923200000012</v>
      </c>
      <c r="CB19" s="390">
        <f>SUM(BY19:CA19)-1</f>
        <v>53613.069638400004</v>
      </c>
      <c r="CC19" s="338" t="s">
        <v>38</v>
      </c>
      <c r="CD19" s="388">
        <f t="shared" si="58"/>
        <v>41879.961600000002</v>
      </c>
      <c r="CE19" s="389">
        <f t="shared" si="59"/>
        <v>4669.6157184000003</v>
      </c>
      <c r="CF19" s="389">
        <f t="shared" si="19"/>
        <v>8375.9923200000012</v>
      </c>
      <c r="CG19" s="390">
        <f>SUM(CD19:CF19)-1</f>
        <v>54924.569638400004</v>
      </c>
      <c r="CH19" s="338" t="s">
        <v>38</v>
      </c>
      <c r="CI19" s="388">
        <f t="shared" si="61"/>
        <v>42298.761216000006</v>
      </c>
      <c r="CJ19" s="389">
        <f t="shared" si="62"/>
        <v>4716.3118755840005</v>
      </c>
      <c r="CK19" s="389">
        <f t="shared" si="20"/>
        <v>8459.7522432000023</v>
      </c>
      <c r="CL19" s="390">
        <f>SUM(CI19:CK19)-1</f>
        <v>55473.825334784015</v>
      </c>
      <c r="CM19" s="338" t="s">
        <v>38</v>
      </c>
      <c r="CN19" s="388">
        <f t="shared" si="64"/>
        <v>42798.761216000006</v>
      </c>
      <c r="CO19" s="389">
        <f t="shared" si="65"/>
        <v>4772.0618755840005</v>
      </c>
      <c r="CP19" s="389">
        <f t="shared" si="21"/>
        <v>8559.7522432000023</v>
      </c>
      <c r="CQ19" s="390">
        <f>SUM(CN19:CP19)-1</f>
        <v>56129.575334784015</v>
      </c>
      <c r="CR19" s="338" t="s">
        <v>38</v>
      </c>
      <c r="CS19" s="388">
        <f t="shared" si="67"/>
        <v>43226.748828160009</v>
      </c>
      <c r="CT19" s="389">
        <f t="shared" si="68"/>
        <v>4819.7824943398409</v>
      </c>
      <c r="CU19" s="389">
        <f t="shared" si="22"/>
        <v>8645.3497656320014</v>
      </c>
      <c r="CV19" s="390">
        <f>SUM(CS19:CU19)-1</f>
        <v>56690.881088131857</v>
      </c>
      <c r="CW19" s="331"/>
      <c r="DA19" s="258">
        <v>-0.22732499999983702</v>
      </c>
    </row>
    <row r="20" spans="1:105" s="251" customFormat="1" ht="12.75" customHeight="1" x14ac:dyDescent="0.25">
      <c r="A20" s="340"/>
      <c r="B20" s="338" t="s">
        <v>39</v>
      </c>
      <c r="C20" s="259">
        <v>30635.420000000002</v>
      </c>
      <c r="D20" s="253">
        <v>3293.3076500000002</v>
      </c>
      <c r="E20" s="254">
        <v>6127.0840000000007</v>
      </c>
      <c r="F20" s="255">
        <v>40055.811650000003</v>
      </c>
      <c r="G20" s="256"/>
      <c r="H20" s="259">
        <f t="shared" si="0"/>
        <v>30941.774200000003</v>
      </c>
      <c r="I20" s="253">
        <f t="shared" si="23"/>
        <v>3357.1825007000002</v>
      </c>
      <c r="J20" s="254">
        <f t="shared" si="24"/>
        <v>6188.3548400000009</v>
      </c>
      <c r="K20" s="285">
        <f t="shared" si="25"/>
        <v>40487.3115407</v>
      </c>
      <c r="L20" s="256"/>
      <c r="M20" s="259">
        <f t="shared" si="1"/>
        <v>31251.191942000005</v>
      </c>
      <c r="N20" s="253">
        <f t="shared" si="26"/>
        <v>3390.7543257070006</v>
      </c>
      <c r="O20" s="254">
        <f t="shared" si="27"/>
        <v>6250.238388400001</v>
      </c>
      <c r="P20" s="285">
        <f t="shared" si="28"/>
        <v>40892.184656107005</v>
      </c>
      <c r="Q20" s="256"/>
      <c r="R20" s="259">
        <f t="shared" ref="R20:R42" si="83">M20*1</f>
        <v>31251.191942000005</v>
      </c>
      <c r="S20" s="253">
        <f t="shared" si="29"/>
        <v>3390.7543257070006</v>
      </c>
      <c r="T20" s="254">
        <f t="shared" si="30"/>
        <v>6250.238388400001</v>
      </c>
      <c r="U20" s="285">
        <f t="shared" si="31"/>
        <v>40892.184656107005</v>
      </c>
      <c r="V20" s="256"/>
      <c r="W20" s="17" t="s">
        <v>39</v>
      </c>
      <c r="X20" s="259">
        <f t="shared" si="32"/>
        <v>31798.087800985006</v>
      </c>
      <c r="Y20" s="254">
        <f t="shared" si="33"/>
        <v>3481.8906142078581</v>
      </c>
      <c r="Z20" s="254">
        <f t="shared" si="34"/>
        <v>6359.6175601970017</v>
      </c>
      <c r="AA20" s="285">
        <f t="shared" si="35"/>
        <v>41639.595975389864</v>
      </c>
      <c r="AB20" s="256"/>
      <c r="AC20" s="17" t="s">
        <v>39</v>
      </c>
      <c r="AD20" s="259">
        <f t="shared" si="3"/>
        <v>31957.078239989929</v>
      </c>
      <c r="AE20" s="254">
        <f t="shared" si="36"/>
        <v>3531.2571455188872</v>
      </c>
      <c r="AF20" s="254">
        <f t="shared" si="37"/>
        <v>6391.4156479979865</v>
      </c>
      <c r="AG20" s="285">
        <f t="shared" si="38"/>
        <v>41879.7510335068</v>
      </c>
      <c r="AH20" s="256"/>
      <c r="AI20" s="323" t="s">
        <v>39</v>
      </c>
      <c r="AJ20" s="420">
        <f t="shared" si="39"/>
        <v>35922.056935050008</v>
      </c>
      <c r="AK20" s="389">
        <f t="shared" si="4"/>
        <v>3969.3872913230261</v>
      </c>
      <c r="AL20" s="389">
        <f t="shared" si="5"/>
        <v>7184.4113870100018</v>
      </c>
      <c r="AM20" s="390">
        <f t="shared" si="40"/>
        <v>47075.855613383035</v>
      </c>
      <c r="AN20" s="419"/>
      <c r="AO20" s="391" t="s">
        <v>39</v>
      </c>
      <c r="AP20" s="388">
        <f t="shared" si="70"/>
        <v>36422.056935050008</v>
      </c>
      <c r="AQ20" s="389">
        <f t="shared" si="6"/>
        <v>4024.6372913230261</v>
      </c>
      <c r="AR20" s="389">
        <f t="shared" si="7"/>
        <v>7284.4113870100018</v>
      </c>
      <c r="AS20" s="390">
        <f t="shared" si="41"/>
        <v>47731.105613383035</v>
      </c>
      <c r="AT20" s="391" t="s">
        <v>39</v>
      </c>
      <c r="AU20" s="388">
        <f t="shared" si="42"/>
        <v>36786.27750440051</v>
      </c>
      <c r="AV20" s="389">
        <f t="shared" si="8"/>
        <v>4064.8836642362562</v>
      </c>
      <c r="AW20" s="389">
        <f t="shared" si="9"/>
        <v>7357.2555008801028</v>
      </c>
      <c r="AX20" s="390">
        <f t="shared" si="43"/>
        <v>48208.416669516868</v>
      </c>
      <c r="AY20" s="391" t="s">
        <v>39</v>
      </c>
      <c r="AZ20" s="388">
        <v>38390</v>
      </c>
      <c r="BA20" s="389">
        <f t="shared" si="10"/>
        <v>4242.0950000000003</v>
      </c>
      <c r="BB20" s="389">
        <f t="shared" si="11"/>
        <v>7678</v>
      </c>
      <c r="BC20" s="390">
        <f t="shared" si="44"/>
        <v>50310.095000000001</v>
      </c>
      <c r="BD20" s="391" t="s">
        <v>39</v>
      </c>
      <c r="BE20" s="388">
        <f t="shared" si="45"/>
        <v>39157.800000000003</v>
      </c>
      <c r="BF20" s="389">
        <f t="shared" si="12"/>
        <v>4326.9369000000006</v>
      </c>
      <c r="BG20" s="389">
        <f t="shared" si="13"/>
        <v>7831.5600000000013</v>
      </c>
      <c r="BH20" s="390">
        <f t="shared" si="46"/>
        <v>51316.296900000001</v>
      </c>
      <c r="BI20" s="391" t="s">
        <v>39</v>
      </c>
      <c r="BJ20" s="388">
        <f t="shared" si="47"/>
        <v>39907.800000000003</v>
      </c>
      <c r="BK20" s="389">
        <f t="shared" si="14"/>
        <v>4409.8119000000006</v>
      </c>
      <c r="BL20" s="389">
        <f t="shared" si="15"/>
        <v>7981.5600000000013</v>
      </c>
      <c r="BM20" s="390">
        <f t="shared" si="48"/>
        <v>52299.171900000001</v>
      </c>
      <c r="BN20" s="391" t="s">
        <v>39</v>
      </c>
      <c r="BO20" s="388">
        <f t="shared" si="49"/>
        <v>41032.800000000003</v>
      </c>
      <c r="BP20" s="389">
        <f t="shared" si="50"/>
        <v>4534.1244000000006</v>
      </c>
      <c r="BQ20" s="389">
        <f t="shared" si="16"/>
        <v>8206.5600000000013</v>
      </c>
      <c r="BR20" s="390">
        <f t="shared" ref="BR20:BR31" si="84">SUM(BO20:BQ20)</f>
        <v>53773.484400000001</v>
      </c>
      <c r="BS20" s="391" t="s">
        <v>39</v>
      </c>
      <c r="BT20" s="388">
        <f t="shared" si="52"/>
        <v>41443.128000000004</v>
      </c>
      <c r="BU20" s="389">
        <f t="shared" si="53"/>
        <v>4579.4656440000008</v>
      </c>
      <c r="BV20" s="389">
        <f t="shared" si="17"/>
        <v>8288.6256000000012</v>
      </c>
      <c r="BW20" s="390">
        <f t="shared" ref="BW20:BW31" si="85">SUM(BT20:BV20)</f>
        <v>54311.219244000007</v>
      </c>
      <c r="BX20" s="391" t="s">
        <v>39</v>
      </c>
      <c r="BY20" s="388">
        <f t="shared" si="55"/>
        <v>41943.128000000004</v>
      </c>
      <c r="BZ20" s="389">
        <f t="shared" si="56"/>
        <v>4676.6587720000007</v>
      </c>
      <c r="CA20" s="389">
        <f t="shared" si="18"/>
        <v>8388.6256000000012</v>
      </c>
      <c r="CB20" s="390">
        <f t="shared" si="57"/>
        <v>55008.412372000006</v>
      </c>
      <c r="CC20" s="391" t="s">
        <v>39</v>
      </c>
      <c r="CD20" s="388">
        <f t="shared" si="58"/>
        <v>42943.128000000004</v>
      </c>
      <c r="CE20" s="389">
        <f t="shared" si="59"/>
        <v>4788.1587720000007</v>
      </c>
      <c r="CF20" s="389">
        <f t="shared" si="19"/>
        <v>8588.6256000000012</v>
      </c>
      <c r="CG20" s="390">
        <f t="shared" ref="CG20:CG31" si="86">SUM(CD20:CF20)</f>
        <v>56319.912372000006</v>
      </c>
      <c r="CH20" s="391" t="s">
        <v>39</v>
      </c>
      <c r="CI20" s="388">
        <f t="shared" si="61"/>
        <v>43372.559280000001</v>
      </c>
      <c r="CJ20" s="389">
        <f t="shared" si="62"/>
        <v>4836.0403597200002</v>
      </c>
      <c r="CK20" s="389">
        <f t="shared" si="20"/>
        <v>8674.511856000001</v>
      </c>
      <c r="CL20" s="390">
        <f t="shared" ref="CL20:CL31" si="87">SUM(CI20:CK20)</f>
        <v>56883.111495720004</v>
      </c>
      <c r="CM20" s="391" t="s">
        <v>39</v>
      </c>
      <c r="CN20" s="388">
        <f t="shared" si="64"/>
        <v>43872.559280000001</v>
      </c>
      <c r="CO20" s="389">
        <f t="shared" si="65"/>
        <v>4891.7903597200002</v>
      </c>
      <c r="CP20" s="389">
        <f t="shared" si="21"/>
        <v>8774.511856000001</v>
      </c>
      <c r="CQ20" s="390">
        <f t="shared" ref="CQ20" si="88">SUM(CN20:CP20)</f>
        <v>57538.861495720004</v>
      </c>
      <c r="CR20" s="391" t="s">
        <v>39</v>
      </c>
      <c r="CS20" s="388">
        <f t="shared" si="67"/>
        <v>44311.284872800003</v>
      </c>
      <c r="CT20" s="389">
        <f t="shared" si="68"/>
        <v>4940.7082633172004</v>
      </c>
      <c r="CU20" s="389">
        <f t="shared" si="22"/>
        <v>8862.2569745600013</v>
      </c>
      <c r="CV20" s="390">
        <f t="shared" ref="CV20" si="89">SUM(CS20:CU20)</f>
        <v>58114.250110677211</v>
      </c>
      <c r="CW20" s="331"/>
      <c r="DA20" s="258">
        <v>0.81165000000328291</v>
      </c>
    </row>
    <row r="21" spans="1:105" s="251" customFormat="1" ht="12.75" customHeight="1" x14ac:dyDescent="0.25">
      <c r="A21" s="340"/>
      <c r="B21" s="338" t="s">
        <v>40</v>
      </c>
      <c r="C21" s="259">
        <v>31502</v>
      </c>
      <c r="D21" s="253">
        <v>3386.4650000000001</v>
      </c>
      <c r="E21" s="254">
        <v>6300.4000000000005</v>
      </c>
      <c r="F21" s="255">
        <v>41188.864999999998</v>
      </c>
      <c r="G21" s="256"/>
      <c r="H21" s="259">
        <f t="shared" si="0"/>
        <v>31817.02</v>
      </c>
      <c r="I21" s="253">
        <f t="shared" si="23"/>
        <v>3452.1466700000001</v>
      </c>
      <c r="J21" s="254">
        <f t="shared" si="24"/>
        <v>6363.4040000000005</v>
      </c>
      <c r="K21" s="285">
        <f t="shared" si="25"/>
        <v>41632.570670000001</v>
      </c>
      <c r="L21" s="256"/>
      <c r="M21" s="259">
        <f t="shared" si="1"/>
        <v>32135.190200000001</v>
      </c>
      <c r="N21" s="253">
        <f t="shared" si="26"/>
        <v>3486.6681367000001</v>
      </c>
      <c r="O21" s="254">
        <f t="shared" si="27"/>
        <v>6427.0380400000004</v>
      </c>
      <c r="P21" s="285">
        <f t="shared" si="28"/>
        <v>42048.896376700002</v>
      </c>
      <c r="Q21" s="256"/>
      <c r="R21" s="259">
        <f t="shared" si="83"/>
        <v>32135.190200000001</v>
      </c>
      <c r="S21" s="253">
        <f t="shared" si="29"/>
        <v>3486.6681367000001</v>
      </c>
      <c r="T21" s="254">
        <f t="shared" si="30"/>
        <v>6427.0380400000004</v>
      </c>
      <c r="U21" s="285">
        <f t="shared" si="31"/>
        <v>42048.896376700002</v>
      </c>
      <c r="V21" s="256"/>
      <c r="W21" s="17" t="s">
        <v>40</v>
      </c>
      <c r="X21" s="259">
        <f t="shared" si="32"/>
        <v>32697.556028500003</v>
      </c>
      <c r="Y21" s="254">
        <f t="shared" si="33"/>
        <v>3580.3823851207503</v>
      </c>
      <c r="Z21" s="254">
        <f t="shared" si="34"/>
        <v>6539.5112057000006</v>
      </c>
      <c r="AA21" s="285">
        <f t="shared" si="35"/>
        <v>42817.449619320752</v>
      </c>
      <c r="AB21" s="256"/>
      <c r="AC21" s="17" t="s">
        <v>40</v>
      </c>
      <c r="AD21" s="259">
        <f>X21*1</f>
        <v>32697.556028500003</v>
      </c>
      <c r="AE21" s="254">
        <f t="shared" si="36"/>
        <v>3613.0799411492503</v>
      </c>
      <c r="AF21" s="254">
        <f t="shared" si="37"/>
        <v>6539.5112057000006</v>
      </c>
      <c r="AG21" s="285">
        <f t="shared" si="38"/>
        <v>42850.147175349251</v>
      </c>
      <c r="AH21" s="256"/>
      <c r="AI21" s="320"/>
      <c r="AJ21" s="392"/>
      <c r="AK21" s="322"/>
      <c r="AL21" s="322"/>
      <c r="AM21" s="393"/>
      <c r="AN21" s="419"/>
      <c r="AO21" s="320"/>
      <c r="AP21" s="392"/>
      <c r="AQ21" s="322"/>
      <c r="AR21" s="322"/>
      <c r="AS21" s="393"/>
      <c r="AT21" s="320"/>
      <c r="AU21" s="392"/>
      <c r="AV21" s="322"/>
      <c r="AW21" s="322"/>
      <c r="AX21" s="393"/>
      <c r="AY21" s="320"/>
      <c r="AZ21" s="392"/>
      <c r="BA21" s="322"/>
      <c r="BB21" s="322"/>
      <c r="BC21" s="393"/>
      <c r="BD21" s="320"/>
      <c r="BE21" s="392"/>
      <c r="BF21" s="322"/>
      <c r="BG21" s="322"/>
      <c r="BH21" s="393"/>
      <c r="BI21" s="320"/>
      <c r="BJ21" s="392"/>
      <c r="BK21" s="322"/>
      <c r="BL21" s="322"/>
      <c r="BM21" s="393"/>
      <c r="BN21" s="320"/>
      <c r="BO21" s="388"/>
      <c r="BP21" s="389"/>
      <c r="BQ21" s="322"/>
      <c r="BR21" s="393"/>
      <c r="BS21" s="320"/>
      <c r="BT21" s="388"/>
      <c r="BU21" s="389"/>
      <c r="BV21" s="322"/>
      <c r="BW21" s="393"/>
      <c r="BX21" s="320"/>
      <c r="BY21" s="388"/>
      <c r="BZ21" s="389"/>
      <c r="CA21" s="322"/>
      <c r="CB21" s="393"/>
      <c r="CC21" s="320"/>
      <c r="CD21" s="388"/>
      <c r="CE21" s="389"/>
      <c r="CF21" s="322"/>
      <c r="CG21" s="393"/>
      <c r="CH21" s="320"/>
      <c r="CI21" s="388"/>
      <c r="CJ21" s="389"/>
      <c r="CK21" s="322"/>
      <c r="CL21" s="393"/>
      <c r="CM21" s="320"/>
      <c r="CN21" s="388"/>
      <c r="CO21" s="389"/>
      <c r="CP21" s="322"/>
      <c r="CQ21" s="393"/>
      <c r="CR21" s="320"/>
      <c r="CS21" s="388"/>
      <c r="CT21" s="389"/>
      <c r="CU21" s="322"/>
      <c r="CV21" s="393"/>
      <c r="CW21" s="331"/>
      <c r="DA21" s="258">
        <v>-0.13500000000203727</v>
      </c>
    </row>
    <row r="22" spans="1:105" s="251" customFormat="1" ht="12.75" customHeight="1" x14ac:dyDescent="0.25">
      <c r="A22" s="340"/>
      <c r="B22" s="338" t="s">
        <v>41</v>
      </c>
      <c r="C22" s="259">
        <v>32083</v>
      </c>
      <c r="D22" s="253">
        <v>3448.9225000000001</v>
      </c>
      <c r="E22" s="254">
        <v>6416.6</v>
      </c>
      <c r="F22" s="255">
        <v>41948.522499999999</v>
      </c>
      <c r="G22" s="256"/>
      <c r="H22" s="259">
        <f t="shared" si="0"/>
        <v>32403.83</v>
      </c>
      <c r="I22" s="253">
        <f t="shared" si="23"/>
        <v>3515.8155550000001</v>
      </c>
      <c r="J22" s="254">
        <f t="shared" si="24"/>
        <v>6480.7660000000005</v>
      </c>
      <c r="K22" s="285">
        <f t="shared" si="25"/>
        <v>42400.411555000006</v>
      </c>
      <c r="L22" s="256"/>
      <c r="M22" s="259">
        <f t="shared" si="1"/>
        <v>32727.868300000002</v>
      </c>
      <c r="N22" s="253">
        <f t="shared" si="26"/>
        <v>3550.9737105500003</v>
      </c>
      <c r="O22" s="254">
        <f t="shared" si="27"/>
        <v>6545.5736600000009</v>
      </c>
      <c r="P22" s="285">
        <f t="shared" si="28"/>
        <v>42824.415670550006</v>
      </c>
      <c r="Q22" s="256"/>
      <c r="R22" s="259">
        <f t="shared" si="83"/>
        <v>32727.868300000002</v>
      </c>
      <c r="S22" s="253">
        <f t="shared" si="29"/>
        <v>3550.9737105500003</v>
      </c>
      <c r="T22" s="254">
        <f t="shared" si="30"/>
        <v>6545.5736600000009</v>
      </c>
      <c r="U22" s="285">
        <f t="shared" si="31"/>
        <v>42824.415670550006</v>
      </c>
      <c r="V22" s="256"/>
      <c r="W22" s="17" t="s">
        <v>41</v>
      </c>
      <c r="X22" s="259">
        <f t="shared" si="32"/>
        <v>33300.605995250007</v>
      </c>
      <c r="Y22" s="254">
        <f t="shared" si="33"/>
        <v>3646.416356479876</v>
      </c>
      <c r="Z22" s="254">
        <f t="shared" si="34"/>
        <v>6660.1211990500015</v>
      </c>
      <c r="AA22" s="285">
        <f t="shared" si="35"/>
        <v>43607.143550779881</v>
      </c>
      <c r="AB22" s="256"/>
      <c r="AC22" s="17" t="s">
        <v>41</v>
      </c>
      <c r="AD22" s="259">
        <f t="shared" ref="AD22:AD42" si="90">X22*1</f>
        <v>33300.605995250007</v>
      </c>
      <c r="AE22" s="254">
        <f t="shared" si="36"/>
        <v>3679.7169624751259</v>
      </c>
      <c r="AF22" s="254">
        <f t="shared" si="37"/>
        <v>6660.1211990500015</v>
      </c>
      <c r="AG22" s="285">
        <f t="shared" si="38"/>
        <v>43640.444156775135</v>
      </c>
      <c r="AH22" s="256"/>
      <c r="AI22" s="320"/>
      <c r="AJ22" s="392"/>
      <c r="AK22" s="322"/>
      <c r="AL22" s="322"/>
      <c r="AM22" s="393"/>
      <c r="AN22" s="419"/>
      <c r="AO22" s="320"/>
      <c r="AP22" s="392"/>
      <c r="AQ22" s="322"/>
      <c r="AR22" s="322"/>
      <c r="AS22" s="393"/>
      <c r="AT22" s="320"/>
      <c r="AU22" s="392"/>
      <c r="AV22" s="322"/>
      <c r="AW22" s="322"/>
      <c r="AX22" s="393"/>
      <c r="AY22" s="320"/>
      <c r="AZ22" s="392"/>
      <c r="BA22" s="322"/>
      <c r="BB22" s="322"/>
      <c r="BC22" s="393"/>
      <c r="BD22" s="320"/>
      <c r="BE22" s="392"/>
      <c r="BF22" s="322"/>
      <c r="BG22" s="322"/>
      <c r="BH22" s="393"/>
      <c r="BI22" s="320"/>
      <c r="BJ22" s="392"/>
      <c r="BK22" s="322"/>
      <c r="BL22" s="322"/>
      <c r="BM22" s="393"/>
      <c r="BN22" s="320"/>
      <c r="BO22" s="388"/>
      <c r="BP22" s="389"/>
      <c r="BQ22" s="322"/>
      <c r="BR22" s="393"/>
      <c r="BS22" s="320"/>
      <c r="BT22" s="388"/>
      <c r="BU22" s="389"/>
      <c r="BV22" s="322"/>
      <c r="BW22" s="393"/>
      <c r="BX22" s="320"/>
      <c r="BY22" s="388"/>
      <c r="BZ22" s="389"/>
      <c r="CA22" s="322"/>
      <c r="CB22" s="393"/>
      <c r="CC22" s="320"/>
      <c r="CD22" s="388"/>
      <c r="CE22" s="389"/>
      <c r="CF22" s="322"/>
      <c r="CG22" s="393"/>
      <c r="CH22" s="320"/>
      <c r="CI22" s="388"/>
      <c r="CJ22" s="389"/>
      <c r="CK22" s="322"/>
      <c r="CL22" s="393"/>
      <c r="CM22" s="320"/>
      <c r="CN22" s="388"/>
      <c r="CO22" s="389"/>
      <c r="CP22" s="322"/>
      <c r="CQ22" s="393"/>
      <c r="CR22" s="320"/>
      <c r="CS22" s="388"/>
      <c r="CT22" s="389"/>
      <c r="CU22" s="322"/>
      <c r="CV22" s="393"/>
      <c r="CW22" s="331"/>
      <c r="DA22" s="258">
        <v>-0.47750000000087311</v>
      </c>
    </row>
    <row r="23" spans="1:105" s="251" customFormat="1" ht="12.75" customHeight="1" x14ac:dyDescent="0.25">
      <c r="A23" s="340"/>
      <c r="B23" s="338" t="s">
        <v>233</v>
      </c>
      <c r="C23" s="259">
        <v>32993</v>
      </c>
      <c r="D23" s="253">
        <v>3546.7474999999999</v>
      </c>
      <c r="E23" s="254">
        <v>6598.6</v>
      </c>
      <c r="F23" s="255">
        <v>43138.347499999996</v>
      </c>
      <c r="G23" s="256"/>
      <c r="H23" s="259">
        <f t="shared" si="0"/>
        <v>33322.93</v>
      </c>
      <c r="I23" s="253">
        <f t="shared" si="23"/>
        <v>3615.5379050000001</v>
      </c>
      <c r="J23" s="254">
        <f t="shared" si="24"/>
        <v>6664.5860000000002</v>
      </c>
      <c r="K23" s="285">
        <f t="shared" si="25"/>
        <v>43603.053905000001</v>
      </c>
      <c r="L23" s="256"/>
      <c r="M23" s="259">
        <f t="shared" si="1"/>
        <v>33656.159299999999</v>
      </c>
      <c r="N23" s="253">
        <f t="shared" si="26"/>
        <v>3651.6932840499999</v>
      </c>
      <c r="O23" s="254">
        <f t="shared" si="27"/>
        <v>6731.2318599999999</v>
      </c>
      <c r="P23" s="285">
        <f t="shared" si="28"/>
        <v>44039.08444405</v>
      </c>
      <c r="Q23" s="256"/>
      <c r="R23" s="259">
        <f t="shared" si="83"/>
        <v>33656.159299999999</v>
      </c>
      <c r="S23" s="253">
        <f t="shared" si="29"/>
        <v>3651.6932840499999</v>
      </c>
      <c r="T23" s="254">
        <f t="shared" si="30"/>
        <v>6731.2318599999999</v>
      </c>
      <c r="U23" s="285">
        <f t="shared" si="31"/>
        <v>44039.08444405</v>
      </c>
      <c r="V23" s="256"/>
      <c r="W23" s="17" t="s">
        <v>233</v>
      </c>
      <c r="X23" s="259">
        <f t="shared" si="32"/>
        <v>34245.142087749999</v>
      </c>
      <c r="Y23" s="254">
        <f t="shared" si="33"/>
        <v>3749.8430586086247</v>
      </c>
      <c r="Z23" s="254">
        <f t="shared" si="34"/>
        <v>6849.0284175500001</v>
      </c>
      <c r="AA23" s="285">
        <f t="shared" si="35"/>
        <v>44844.013563908622</v>
      </c>
      <c r="AB23" s="256"/>
      <c r="AC23" s="17" t="s">
        <v>233</v>
      </c>
      <c r="AD23" s="259">
        <f t="shared" si="90"/>
        <v>34245.142087749999</v>
      </c>
      <c r="AE23" s="254">
        <f t="shared" si="36"/>
        <v>3784.0882006963748</v>
      </c>
      <c r="AF23" s="254">
        <f t="shared" si="37"/>
        <v>6849.0284175500001</v>
      </c>
      <c r="AG23" s="285">
        <f t="shared" si="38"/>
        <v>44878.25870599637</v>
      </c>
      <c r="AH23" s="256"/>
      <c r="AI23" s="320"/>
      <c r="AJ23" s="392"/>
      <c r="AK23" s="322"/>
      <c r="AL23" s="322"/>
      <c r="AM23" s="393"/>
      <c r="AN23" s="419"/>
      <c r="AO23" s="320"/>
      <c r="AP23" s="392"/>
      <c r="AQ23" s="322"/>
      <c r="AR23" s="322"/>
      <c r="AS23" s="393"/>
      <c r="AT23" s="320"/>
      <c r="AU23" s="392"/>
      <c r="AV23" s="322"/>
      <c r="AW23" s="322"/>
      <c r="AX23" s="393"/>
      <c r="AY23" s="320"/>
      <c r="AZ23" s="392"/>
      <c r="BA23" s="322"/>
      <c r="BB23" s="322"/>
      <c r="BC23" s="393"/>
      <c r="BD23" s="320"/>
      <c r="BE23" s="392"/>
      <c r="BF23" s="322"/>
      <c r="BG23" s="322"/>
      <c r="BH23" s="393"/>
      <c r="BI23" s="320"/>
      <c r="BJ23" s="392"/>
      <c r="BK23" s="322"/>
      <c r="BL23" s="322"/>
      <c r="BM23" s="393"/>
      <c r="BN23" s="320"/>
      <c r="BO23" s="388"/>
      <c r="BP23" s="389"/>
      <c r="BQ23" s="322"/>
      <c r="BR23" s="393"/>
      <c r="BS23" s="320"/>
      <c r="BT23" s="388"/>
      <c r="BU23" s="389"/>
      <c r="BV23" s="322"/>
      <c r="BW23" s="393"/>
      <c r="BX23" s="320"/>
      <c r="BY23" s="388"/>
      <c r="BZ23" s="389"/>
      <c r="CA23" s="322"/>
      <c r="CB23" s="393"/>
      <c r="CC23" s="320"/>
      <c r="CD23" s="388"/>
      <c r="CE23" s="389"/>
      <c r="CF23" s="322"/>
      <c r="CG23" s="393"/>
      <c r="CH23" s="320"/>
      <c r="CI23" s="388"/>
      <c r="CJ23" s="389"/>
      <c r="CK23" s="322"/>
      <c r="CL23" s="393"/>
      <c r="CM23" s="320"/>
      <c r="CN23" s="388"/>
      <c r="CO23" s="389"/>
      <c r="CP23" s="322"/>
      <c r="CQ23" s="393"/>
      <c r="CR23" s="320"/>
      <c r="CS23" s="388"/>
      <c r="CT23" s="389"/>
      <c r="CU23" s="322"/>
      <c r="CV23" s="393"/>
      <c r="CW23" s="331"/>
      <c r="DA23" s="258">
        <v>0.3474999999962165</v>
      </c>
    </row>
    <row r="24" spans="1:105" s="251" customFormat="1" ht="12.75" customHeight="1" thickBot="1" x14ac:dyDescent="0.3">
      <c r="A24" s="341"/>
      <c r="B24" s="342" t="s">
        <v>234</v>
      </c>
      <c r="C24" s="260">
        <v>33930</v>
      </c>
      <c r="D24" s="261">
        <v>3647.4749999999999</v>
      </c>
      <c r="E24" s="262">
        <v>6786</v>
      </c>
      <c r="F24" s="263">
        <v>44363.474999999999</v>
      </c>
      <c r="G24" s="256"/>
      <c r="H24" s="260">
        <f t="shared" si="0"/>
        <v>34269.300000000003</v>
      </c>
      <c r="I24" s="261">
        <f t="shared" si="23"/>
        <v>3718.2190500000002</v>
      </c>
      <c r="J24" s="262">
        <f t="shared" si="24"/>
        <v>6853.8600000000006</v>
      </c>
      <c r="K24" s="286">
        <f t="shared" si="25"/>
        <v>44841.379050000003</v>
      </c>
      <c r="L24" s="256"/>
      <c r="M24" s="260">
        <f t="shared" si="1"/>
        <v>34611.993000000002</v>
      </c>
      <c r="N24" s="261">
        <f t="shared" si="26"/>
        <v>3755.4012405000003</v>
      </c>
      <c r="O24" s="262">
        <f t="shared" si="27"/>
        <v>6922.3986000000004</v>
      </c>
      <c r="P24" s="286">
        <f t="shared" si="28"/>
        <v>45289.792840500006</v>
      </c>
      <c r="Q24" s="256"/>
      <c r="R24" s="260">
        <f t="shared" si="83"/>
        <v>34611.993000000002</v>
      </c>
      <c r="S24" s="261">
        <f t="shared" si="29"/>
        <v>3755.4012405000003</v>
      </c>
      <c r="T24" s="262">
        <f t="shared" si="30"/>
        <v>6922.3986000000004</v>
      </c>
      <c r="U24" s="286">
        <f t="shared" si="31"/>
        <v>45289.792840500006</v>
      </c>
      <c r="V24" s="256"/>
      <c r="W24" s="25" t="s">
        <v>234</v>
      </c>
      <c r="X24" s="260">
        <f t="shared" si="32"/>
        <v>35217.702877500007</v>
      </c>
      <c r="Y24" s="262">
        <f t="shared" si="33"/>
        <v>3856.3384650862508</v>
      </c>
      <c r="Z24" s="262">
        <f t="shared" si="34"/>
        <v>7043.540575500002</v>
      </c>
      <c r="AA24" s="286">
        <f t="shared" si="35"/>
        <v>46117.58191808626</v>
      </c>
      <c r="AB24" s="256"/>
      <c r="AC24" s="25" t="s">
        <v>234</v>
      </c>
      <c r="AD24" s="260">
        <f t="shared" si="90"/>
        <v>35217.702877500007</v>
      </c>
      <c r="AE24" s="262">
        <f t="shared" si="36"/>
        <v>3891.5561679637508</v>
      </c>
      <c r="AF24" s="262">
        <f t="shared" si="37"/>
        <v>7043.540575500002</v>
      </c>
      <c r="AG24" s="286">
        <f t="shared" si="38"/>
        <v>46152.799620963764</v>
      </c>
      <c r="AH24" s="256"/>
      <c r="AI24" s="321"/>
      <c r="AJ24" s="394"/>
      <c r="AK24" s="395"/>
      <c r="AL24" s="395"/>
      <c r="AM24" s="396"/>
      <c r="AN24" s="419"/>
      <c r="AO24" s="321"/>
      <c r="AP24" s="394"/>
      <c r="AQ24" s="395"/>
      <c r="AR24" s="395"/>
      <c r="AS24" s="396"/>
      <c r="AT24" s="321"/>
      <c r="AU24" s="394"/>
      <c r="AV24" s="395"/>
      <c r="AW24" s="395"/>
      <c r="AX24" s="396"/>
      <c r="AY24" s="321"/>
      <c r="AZ24" s="392"/>
      <c r="BA24" s="322"/>
      <c r="BB24" s="322"/>
      <c r="BC24" s="393"/>
      <c r="BD24" s="320"/>
      <c r="BE24" s="392"/>
      <c r="BF24" s="322"/>
      <c r="BG24" s="322"/>
      <c r="BH24" s="393"/>
      <c r="BI24" s="320"/>
      <c r="BJ24" s="392"/>
      <c r="BK24" s="322"/>
      <c r="BL24" s="322"/>
      <c r="BM24" s="393"/>
      <c r="BN24" s="320"/>
      <c r="BO24" s="397"/>
      <c r="BP24" s="403"/>
      <c r="BQ24" s="322"/>
      <c r="BR24" s="393"/>
      <c r="BS24" s="320"/>
      <c r="BT24" s="397"/>
      <c r="BU24" s="403"/>
      <c r="BV24" s="322"/>
      <c r="BW24" s="393"/>
      <c r="BX24" s="320"/>
      <c r="BY24" s="397"/>
      <c r="BZ24" s="403"/>
      <c r="CA24" s="322"/>
      <c r="CB24" s="393"/>
      <c r="CC24" s="320"/>
      <c r="CD24" s="397"/>
      <c r="CE24" s="403"/>
      <c r="CF24" s="322"/>
      <c r="CG24" s="393"/>
      <c r="CH24" s="320"/>
      <c r="CI24" s="397"/>
      <c r="CJ24" s="403"/>
      <c r="CK24" s="322"/>
      <c r="CL24" s="393"/>
      <c r="CM24" s="320"/>
      <c r="CN24" s="397"/>
      <c r="CO24" s="403"/>
      <c r="CP24" s="322"/>
      <c r="CQ24" s="393"/>
      <c r="CR24" s="320"/>
      <c r="CS24" s="397"/>
      <c r="CT24" s="403"/>
      <c r="CU24" s="322"/>
      <c r="CV24" s="393"/>
      <c r="CW24" s="333"/>
      <c r="DA24" s="258">
        <v>0.47499999999854481</v>
      </c>
    </row>
    <row r="25" spans="1:105" ht="12" customHeight="1" x14ac:dyDescent="0.25">
      <c r="A25" s="35" t="s">
        <v>382</v>
      </c>
      <c r="B25" s="338" t="s">
        <v>329</v>
      </c>
      <c r="C25" s="264">
        <v>36488.350000000006</v>
      </c>
      <c r="D25" s="253">
        <v>3922.4976250000004</v>
      </c>
      <c r="E25" s="254">
        <v>7297.6700000000019</v>
      </c>
      <c r="F25" s="255">
        <v>47708.517625000008</v>
      </c>
      <c r="G25" s="256"/>
      <c r="H25" s="264">
        <f t="shared" si="0"/>
        <v>36853.233500000009</v>
      </c>
      <c r="I25" s="253">
        <f t="shared" si="23"/>
        <v>3998.5758347500009</v>
      </c>
      <c r="J25" s="254">
        <f t="shared" si="24"/>
        <v>7370.6467000000021</v>
      </c>
      <c r="K25" s="285">
        <f t="shared" si="25"/>
        <v>48222.456034750016</v>
      </c>
      <c r="L25" s="256"/>
      <c r="M25" s="264">
        <f t="shared" si="1"/>
        <v>37221.765835000013</v>
      </c>
      <c r="N25" s="253">
        <f t="shared" si="26"/>
        <v>4038.5615930975014</v>
      </c>
      <c r="O25" s="254">
        <f t="shared" si="27"/>
        <v>7444.3531670000029</v>
      </c>
      <c r="P25" s="285">
        <f t="shared" si="28"/>
        <v>48704.680595097518</v>
      </c>
      <c r="Q25" s="256"/>
      <c r="R25" s="264">
        <f t="shared" si="83"/>
        <v>37221.765835000013</v>
      </c>
      <c r="S25" s="253">
        <f t="shared" si="29"/>
        <v>4038.5615930975014</v>
      </c>
      <c r="T25" s="254">
        <f t="shared" si="30"/>
        <v>7444.3531670000029</v>
      </c>
      <c r="U25" s="285">
        <f t="shared" si="31"/>
        <v>48704.680595097518</v>
      </c>
      <c r="V25" s="256"/>
      <c r="W25" s="17" t="s">
        <v>22</v>
      </c>
      <c r="X25" s="264">
        <f t="shared" si="32"/>
        <v>37873.146737112518</v>
      </c>
      <c r="Y25" s="254">
        <f t="shared" si="33"/>
        <v>4147.109567713821</v>
      </c>
      <c r="Z25" s="254">
        <f t="shared" si="34"/>
        <v>7574.629347422504</v>
      </c>
      <c r="AA25" s="285">
        <f t="shared" si="35"/>
        <v>49594.885652248842</v>
      </c>
      <c r="AB25" s="256"/>
      <c r="AC25" s="17" t="s">
        <v>22</v>
      </c>
      <c r="AD25" s="264">
        <f t="shared" si="90"/>
        <v>37873.146737112518</v>
      </c>
      <c r="AE25" s="254">
        <f t="shared" si="36"/>
        <v>4184.9827144509336</v>
      </c>
      <c r="AF25" s="254">
        <f t="shared" si="37"/>
        <v>7574.629347422504</v>
      </c>
      <c r="AG25" s="285">
        <f t="shared" si="38"/>
        <v>49632.758798985953</v>
      </c>
      <c r="AH25" s="256"/>
      <c r="AI25" s="17" t="s">
        <v>329</v>
      </c>
      <c r="AJ25" s="421">
        <f t="shared" ref="AJ25:AJ42" si="91">AD25*1.02</f>
        <v>38630.609671854771</v>
      </c>
      <c r="AK25" s="389">
        <f t="shared" ref="AK25:AK42" si="92">AJ25*0.1105</f>
        <v>4268.6823687399519</v>
      </c>
      <c r="AL25" s="389">
        <f t="shared" ref="AL25:AL42" si="93">AJ25*0.2</f>
        <v>7726.1219343709545</v>
      </c>
      <c r="AM25" s="390">
        <f t="shared" ref="AM25:AM42" si="94">SUM(AJ25:AL25)</f>
        <v>50625.413974965675</v>
      </c>
      <c r="AN25" s="419"/>
      <c r="AO25" s="338" t="s">
        <v>329</v>
      </c>
      <c r="AP25" s="421">
        <f>AJ25+500</f>
        <v>39130.609671854771</v>
      </c>
      <c r="AQ25" s="389">
        <f t="shared" ref="AQ25:AQ42" si="95">AP25*0.1105</f>
        <v>4323.9323687399519</v>
      </c>
      <c r="AR25" s="389">
        <f t="shared" ref="AR25:AR42" si="96">AP25*0.2</f>
        <v>7826.1219343709545</v>
      </c>
      <c r="AS25" s="390">
        <f t="shared" ref="AS25:AS42" si="97">SUM(AP25:AR25)</f>
        <v>51280.663974965675</v>
      </c>
      <c r="AT25" s="338" t="s">
        <v>329</v>
      </c>
      <c r="AU25" s="388">
        <f>AP25*1.01</f>
        <v>39521.915768573315</v>
      </c>
      <c r="AV25" s="389">
        <f t="shared" ref="AV25:AV42" si="98">AU25*0.1105</f>
        <v>4367.1716924273514</v>
      </c>
      <c r="AW25" s="389">
        <f t="shared" ref="AW25:AW42" si="99">AU25*0.2</f>
        <v>7904.3831537146634</v>
      </c>
      <c r="AX25" s="390">
        <f t="shared" ref="AX25:AX42" si="100">SUM(AU25:AW25)</f>
        <v>51793.470614715327</v>
      </c>
      <c r="AY25" s="338" t="s">
        <v>329</v>
      </c>
      <c r="AZ25" s="402">
        <v>41209</v>
      </c>
      <c r="BA25" s="400">
        <f t="shared" ref="BA25:BA42" si="101">AZ25*0.1105</f>
        <v>4553.5945000000002</v>
      </c>
      <c r="BB25" s="400">
        <f t="shared" ref="BB25:BB42" si="102">AZ25*0.2</f>
        <v>8241.8000000000011</v>
      </c>
      <c r="BC25" s="401">
        <f t="shared" ref="BC25:BC42" si="103">SUM(AZ25:BB25)</f>
        <v>54004.394500000002</v>
      </c>
      <c r="BD25" s="460" t="s">
        <v>329</v>
      </c>
      <c r="BE25" s="402">
        <f>AZ25*1.02</f>
        <v>42033.18</v>
      </c>
      <c r="BF25" s="400">
        <f t="shared" ref="BF25:BF42" si="104">BE25*0.1105</f>
        <v>4644.6663900000003</v>
      </c>
      <c r="BG25" s="400">
        <f t="shared" ref="BG25:BG42" si="105">BE25*0.2</f>
        <v>8406.6360000000004</v>
      </c>
      <c r="BH25" s="401">
        <f t="shared" ref="BH25:BH42" si="106">SUM(BE25:BG25)</f>
        <v>55084.482389999997</v>
      </c>
      <c r="BI25" s="460" t="s">
        <v>329</v>
      </c>
      <c r="BJ25" s="402">
        <f>BE25+750</f>
        <v>42783.18</v>
      </c>
      <c r="BK25" s="400">
        <f t="shared" ref="BK25:BK42" si="107">BJ25*0.1105</f>
        <v>4727.5413900000003</v>
      </c>
      <c r="BL25" s="400">
        <f t="shared" ref="BL25:BL42" si="108">BJ25*0.2</f>
        <v>8556.6360000000004</v>
      </c>
      <c r="BM25" s="401">
        <f t="shared" ref="BM25:BM42" si="109">SUM(BJ25:BL25)</f>
        <v>56067.357389999997</v>
      </c>
      <c r="BN25" s="460" t="s">
        <v>329</v>
      </c>
      <c r="BO25" s="388">
        <f>BJ25+1125</f>
        <v>43908.18</v>
      </c>
      <c r="BP25" s="389">
        <f>BO25*0.1105</f>
        <v>4851.8538900000003</v>
      </c>
      <c r="BQ25" s="400">
        <f t="shared" ref="BQ25:BQ42" si="110">BO25*0.2</f>
        <v>8781.6360000000004</v>
      </c>
      <c r="BR25" s="401">
        <f t="shared" ref="BR25:BR42" si="111">SUM(BO25:BQ25)</f>
        <v>57541.669889999997</v>
      </c>
      <c r="BS25" s="460" t="s">
        <v>329</v>
      </c>
      <c r="BT25" s="388">
        <f>BO25*1.01</f>
        <v>44347.2618</v>
      </c>
      <c r="BU25" s="389">
        <f>BT25*0.1105</f>
        <v>4900.3724289000002</v>
      </c>
      <c r="BV25" s="400">
        <f t="shared" ref="BV25:BV42" si="112">BT25*0.2</f>
        <v>8869.4523600000011</v>
      </c>
      <c r="BW25" s="401">
        <f t="shared" ref="BW25:BW42" si="113">SUM(BT25:BV25)</f>
        <v>58117.086588900005</v>
      </c>
      <c r="BX25" s="460" t="s">
        <v>329</v>
      </c>
      <c r="BY25" s="388">
        <f t="shared" ref="BY25:BY28" si="114">BT25+500</f>
        <v>44847.2618</v>
      </c>
      <c r="BZ25" s="389">
        <f t="shared" si="56"/>
        <v>5000.4696906999998</v>
      </c>
      <c r="CA25" s="400">
        <f t="shared" ref="CA25:CA42" si="115">BY25*0.2</f>
        <v>8969.4523600000011</v>
      </c>
      <c r="CB25" s="401">
        <f t="shared" ref="CB25:CB42" si="116">SUM(BY25:CA25)</f>
        <v>58817.183850699999</v>
      </c>
      <c r="CC25" s="460" t="s">
        <v>329</v>
      </c>
      <c r="CD25" s="388">
        <f>BY25+1000</f>
        <v>45847.2618</v>
      </c>
      <c r="CE25" s="389">
        <f t="shared" ref="CE25:CE58" si="117">CD25*0.1115</f>
        <v>5111.9696906999998</v>
      </c>
      <c r="CF25" s="400">
        <f t="shared" ref="CF25:CF42" si="118">CD25*0.2</f>
        <v>9169.4523600000011</v>
      </c>
      <c r="CG25" s="401">
        <f t="shared" ref="CG25:CG42" si="119">SUM(CD25:CF25)</f>
        <v>60128.683850699999</v>
      </c>
      <c r="CH25" s="460" t="s">
        <v>329</v>
      </c>
      <c r="CI25" s="388">
        <f>CD25*1.01</f>
        <v>46305.734418</v>
      </c>
      <c r="CJ25" s="389">
        <f t="shared" ref="CJ25:CJ58" si="120">CI25*0.1115</f>
        <v>5163.0893876070004</v>
      </c>
      <c r="CK25" s="400">
        <f t="shared" ref="CK25:CK42" si="121">CI25*0.2</f>
        <v>9261.1468836000004</v>
      </c>
      <c r="CL25" s="401">
        <f t="shared" ref="CL25:CL42" si="122">SUM(CI25:CK25)</f>
        <v>60729.970689206995</v>
      </c>
      <c r="CM25" s="460" t="s">
        <v>329</v>
      </c>
      <c r="CN25" s="388">
        <f>CI25+500</f>
        <v>46805.734418</v>
      </c>
      <c r="CO25" s="389">
        <f t="shared" ref="CO25:CO42" si="123">CN25*0.1115</f>
        <v>5218.8393876070004</v>
      </c>
      <c r="CP25" s="400">
        <f t="shared" ref="CP25:CP42" si="124">CN25*0.2</f>
        <v>9361.1468836000004</v>
      </c>
      <c r="CQ25" s="401">
        <f t="shared" ref="CQ25:CQ36" si="125">SUM(CN25:CP25)</f>
        <v>61385.720689206995</v>
      </c>
      <c r="CR25" s="460" t="s">
        <v>329</v>
      </c>
      <c r="CS25" s="388">
        <f>CN25*1.01</f>
        <v>47273.791762180001</v>
      </c>
      <c r="CT25" s="389">
        <f t="shared" ref="CT25:CT42" si="126">CS25*0.1115</f>
        <v>5271.0277814830706</v>
      </c>
      <c r="CU25" s="400">
        <f t="shared" ref="CU25:CU42" si="127">CS25*0.2</f>
        <v>9454.7583524359998</v>
      </c>
      <c r="CV25" s="401">
        <f t="shared" ref="CV25:CV36" si="128">SUM(CS25:CU25)</f>
        <v>61999.577896099072</v>
      </c>
      <c r="CW25" s="334"/>
      <c r="DA25" s="258">
        <v>-0.48237499999231659</v>
      </c>
    </row>
    <row r="26" spans="1:105" ht="12" customHeight="1" x14ac:dyDescent="0.25">
      <c r="A26" s="345"/>
      <c r="B26" s="338" t="s">
        <v>330</v>
      </c>
      <c r="C26" s="259">
        <v>37012.700000000004</v>
      </c>
      <c r="D26" s="253">
        <v>3978.8652500000003</v>
      </c>
      <c r="E26" s="254">
        <v>7402.5400000000009</v>
      </c>
      <c r="F26" s="255">
        <v>48394.105250000008</v>
      </c>
      <c r="G26" s="256"/>
      <c r="H26" s="259">
        <f t="shared" si="0"/>
        <v>37382.827000000005</v>
      </c>
      <c r="I26" s="253">
        <f t="shared" si="23"/>
        <v>4056.0367295000005</v>
      </c>
      <c r="J26" s="254">
        <f t="shared" si="24"/>
        <v>7476.5654000000013</v>
      </c>
      <c r="K26" s="285">
        <f t="shared" si="25"/>
        <v>48915.429129500008</v>
      </c>
      <c r="L26" s="256"/>
      <c r="M26" s="259">
        <f t="shared" si="1"/>
        <v>37756.655270000003</v>
      </c>
      <c r="N26" s="253">
        <f t="shared" si="26"/>
        <v>4096.5970967950007</v>
      </c>
      <c r="O26" s="254">
        <f t="shared" si="27"/>
        <v>7551.3310540000011</v>
      </c>
      <c r="P26" s="285">
        <f t="shared" si="28"/>
        <v>49404.583420795003</v>
      </c>
      <c r="Q26" s="256"/>
      <c r="R26" s="259">
        <f t="shared" si="83"/>
        <v>37756.655270000003</v>
      </c>
      <c r="S26" s="253">
        <f t="shared" si="29"/>
        <v>4096.5970967950007</v>
      </c>
      <c r="T26" s="254">
        <f t="shared" si="30"/>
        <v>7551.3310540000011</v>
      </c>
      <c r="U26" s="285">
        <f t="shared" si="31"/>
        <v>49404.583420795003</v>
      </c>
      <c r="V26" s="256"/>
      <c r="W26" s="17" t="s">
        <v>24</v>
      </c>
      <c r="X26" s="259">
        <f t="shared" si="32"/>
        <v>38417.396737225004</v>
      </c>
      <c r="Y26" s="254">
        <f t="shared" si="33"/>
        <v>4206.7049427261381</v>
      </c>
      <c r="Z26" s="254">
        <f t="shared" si="34"/>
        <v>7683.4793474450016</v>
      </c>
      <c r="AA26" s="285">
        <f t="shared" si="35"/>
        <v>50307.58102739614</v>
      </c>
      <c r="AB26" s="256"/>
      <c r="AC26" s="17" t="s">
        <v>24</v>
      </c>
      <c r="AD26" s="259">
        <f t="shared" si="90"/>
        <v>38417.396737225004</v>
      </c>
      <c r="AE26" s="254">
        <f t="shared" si="36"/>
        <v>4245.1223394633635</v>
      </c>
      <c r="AF26" s="254">
        <f t="shared" si="37"/>
        <v>7683.4793474450016</v>
      </c>
      <c r="AG26" s="285">
        <f t="shared" si="38"/>
        <v>50345.998424133373</v>
      </c>
      <c r="AH26" s="256"/>
      <c r="AI26" s="17" t="s">
        <v>330</v>
      </c>
      <c r="AJ26" s="388">
        <f t="shared" si="91"/>
        <v>39185.744671969507</v>
      </c>
      <c r="AK26" s="389">
        <f t="shared" si="92"/>
        <v>4330.0247862526303</v>
      </c>
      <c r="AL26" s="389">
        <f t="shared" si="93"/>
        <v>7837.148934393902</v>
      </c>
      <c r="AM26" s="390">
        <f t="shared" si="94"/>
        <v>51352.91839261604</v>
      </c>
      <c r="AN26" s="419"/>
      <c r="AO26" s="338" t="s">
        <v>330</v>
      </c>
      <c r="AP26" s="388">
        <f>AJ26+500</f>
        <v>39685.744671969507</v>
      </c>
      <c r="AQ26" s="389">
        <f t="shared" si="95"/>
        <v>4385.2747862526303</v>
      </c>
      <c r="AR26" s="389">
        <f t="shared" si="96"/>
        <v>7937.148934393902</v>
      </c>
      <c r="AS26" s="390">
        <f t="shared" si="97"/>
        <v>52008.16839261604</v>
      </c>
      <c r="AT26" s="338" t="s">
        <v>330</v>
      </c>
      <c r="AU26" s="388">
        <f t="shared" ref="AU26:AU34" si="129">AP26*1.01</f>
        <v>40082.602118689203</v>
      </c>
      <c r="AV26" s="389">
        <f t="shared" si="98"/>
        <v>4429.1275341151568</v>
      </c>
      <c r="AW26" s="389">
        <f t="shared" si="99"/>
        <v>8016.5204237378412</v>
      </c>
      <c r="AX26" s="390">
        <f t="shared" si="100"/>
        <v>52528.250076542201</v>
      </c>
      <c r="AY26" s="338" t="s">
        <v>330</v>
      </c>
      <c r="AZ26" s="388">
        <v>41785</v>
      </c>
      <c r="BA26" s="389">
        <f t="shared" si="101"/>
        <v>4617.2425000000003</v>
      </c>
      <c r="BB26" s="389">
        <f t="shared" si="102"/>
        <v>8357</v>
      </c>
      <c r="BC26" s="390">
        <f t="shared" si="103"/>
        <v>54759.2425</v>
      </c>
      <c r="BD26" s="338" t="s">
        <v>330</v>
      </c>
      <c r="BE26" s="388">
        <f t="shared" ref="BE26:BE34" si="130">AZ26*1.02</f>
        <v>42620.700000000004</v>
      </c>
      <c r="BF26" s="389">
        <f t="shared" si="104"/>
        <v>4709.5873500000007</v>
      </c>
      <c r="BG26" s="389">
        <f t="shared" si="105"/>
        <v>8524.1400000000012</v>
      </c>
      <c r="BH26" s="390">
        <f t="shared" si="106"/>
        <v>55854.427350000005</v>
      </c>
      <c r="BI26" s="338" t="s">
        <v>330</v>
      </c>
      <c r="BJ26" s="388">
        <f t="shared" ref="BJ26:BJ31" si="131">BE26+750</f>
        <v>43370.700000000004</v>
      </c>
      <c r="BK26" s="389">
        <f t="shared" si="107"/>
        <v>4792.4623500000007</v>
      </c>
      <c r="BL26" s="389">
        <f t="shared" si="108"/>
        <v>8674.1400000000012</v>
      </c>
      <c r="BM26" s="390">
        <f t="shared" si="109"/>
        <v>56837.302350000005</v>
      </c>
      <c r="BN26" s="338" t="s">
        <v>330</v>
      </c>
      <c r="BO26" s="388">
        <f t="shared" ref="BO26:BO30" si="132">BJ26+1125</f>
        <v>44495.700000000004</v>
      </c>
      <c r="BP26" s="389">
        <f t="shared" ref="BP26:BP42" si="133">BO26*0.1105</f>
        <v>4916.7748500000007</v>
      </c>
      <c r="BQ26" s="389">
        <f t="shared" si="110"/>
        <v>8899.1400000000012</v>
      </c>
      <c r="BR26" s="390">
        <f t="shared" si="111"/>
        <v>58311.614850000005</v>
      </c>
      <c r="BS26" s="338" t="s">
        <v>330</v>
      </c>
      <c r="BT26" s="388">
        <f t="shared" ref="BT26:BT42" si="134">BO26*1.01</f>
        <v>44940.657000000007</v>
      </c>
      <c r="BU26" s="389">
        <f t="shared" ref="BU26:BU42" si="135">BT26*0.1105</f>
        <v>4965.9425985000007</v>
      </c>
      <c r="BV26" s="389">
        <f t="shared" si="112"/>
        <v>8988.131400000002</v>
      </c>
      <c r="BW26" s="390">
        <f t="shared" si="113"/>
        <v>58894.730998500003</v>
      </c>
      <c r="BX26" s="338" t="s">
        <v>330</v>
      </c>
      <c r="BY26" s="388">
        <f>BT26+500</f>
        <v>45440.657000000007</v>
      </c>
      <c r="BZ26" s="389">
        <f t="shared" si="56"/>
        <v>5066.6332555000008</v>
      </c>
      <c r="CA26" s="389">
        <f t="shared" si="115"/>
        <v>9088.131400000002</v>
      </c>
      <c r="CB26" s="390">
        <f t="shared" si="116"/>
        <v>59595.421655500002</v>
      </c>
      <c r="CC26" s="338" t="s">
        <v>330</v>
      </c>
      <c r="CD26" s="388">
        <f t="shared" ref="CD26:CD29" si="136">BY26+1000</f>
        <v>46440.657000000007</v>
      </c>
      <c r="CE26" s="389">
        <f t="shared" si="117"/>
        <v>5178.1332555000008</v>
      </c>
      <c r="CF26" s="389">
        <f t="shared" si="118"/>
        <v>9288.131400000002</v>
      </c>
      <c r="CG26" s="390">
        <f t="shared" si="119"/>
        <v>60906.921655500002</v>
      </c>
      <c r="CH26" s="338" t="s">
        <v>330</v>
      </c>
      <c r="CI26" s="388">
        <f t="shared" ref="CI26:CI42" si="137">CD26*1.01</f>
        <v>46905.063570000006</v>
      </c>
      <c r="CJ26" s="389">
        <f t="shared" si="120"/>
        <v>5229.9145880550004</v>
      </c>
      <c r="CK26" s="389">
        <f t="shared" si="121"/>
        <v>9381.0127140000022</v>
      </c>
      <c r="CL26" s="390">
        <f t="shared" si="122"/>
        <v>61515.990872055008</v>
      </c>
      <c r="CM26" s="338" t="s">
        <v>330</v>
      </c>
      <c r="CN26" s="388">
        <f t="shared" ref="CN26:CN27" si="138">CI26+500</f>
        <v>47405.063570000006</v>
      </c>
      <c r="CO26" s="389">
        <f t="shared" si="123"/>
        <v>5285.6645880550004</v>
      </c>
      <c r="CP26" s="389">
        <f t="shared" si="124"/>
        <v>9481.0127140000022</v>
      </c>
      <c r="CQ26" s="390">
        <f t="shared" si="125"/>
        <v>62171.740872055008</v>
      </c>
      <c r="CR26" s="338" t="s">
        <v>330</v>
      </c>
      <c r="CS26" s="388">
        <f t="shared" ref="CS26:CS42" si="139">CN26*1.01</f>
        <v>47879.114205700003</v>
      </c>
      <c r="CT26" s="389">
        <f t="shared" si="126"/>
        <v>5338.5212339355503</v>
      </c>
      <c r="CU26" s="389">
        <f t="shared" si="127"/>
        <v>9575.8228411400014</v>
      </c>
      <c r="CV26" s="390">
        <f t="shared" si="128"/>
        <v>62793.458280775551</v>
      </c>
      <c r="CW26" s="545" t="s">
        <v>340</v>
      </c>
      <c r="DA26" s="258">
        <v>0.10525000000779983</v>
      </c>
    </row>
    <row r="27" spans="1:105" ht="12" customHeight="1" x14ac:dyDescent="0.25">
      <c r="A27" s="345"/>
      <c r="B27" s="338" t="s">
        <v>331</v>
      </c>
      <c r="C27" s="259">
        <v>38750</v>
      </c>
      <c r="D27" s="253">
        <v>4165.625</v>
      </c>
      <c r="E27" s="254">
        <v>7750</v>
      </c>
      <c r="F27" s="255">
        <v>50665.625</v>
      </c>
      <c r="G27" s="256"/>
      <c r="H27" s="259">
        <f t="shared" si="0"/>
        <v>39137.5</v>
      </c>
      <c r="I27" s="253">
        <f t="shared" si="23"/>
        <v>4246.4187499999998</v>
      </c>
      <c r="J27" s="254">
        <f t="shared" si="24"/>
        <v>7827.5</v>
      </c>
      <c r="K27" s="285">
        <f t="shared" si="25"/>
        <v>51211.418749999997</v>
      </c>
      <c r="L27" s="256"/>
      <c r="M27" s="259">
        <f t="shared" si="1"/>
        <v>39528.875</v>
      </c>
      <c r="N27" s="253">
        <f t="shared" si="26"/>
        <v>4288.8829374999996</v>
      </c>
      <c r="O27" s="254">
        <f t="shared" si="27"/>
        <v>7905.7750000000005</v>
      </c>
      <c r="P27" s="285">
        <f t="shared" si="28"/>
        <v>51723.5329375</v>
      </c>
      <c r="Q27" s="256"/>
      <c r="R27" s="259">
        <f t="shared" si="83"/>
        <v>39528.875</v>
      </c>
      <c r="S27" s="253">
        <f t="shared" si="29"/>
        <v>4288.8829374999996</v>
      </c>
      <c r="T27" s="254">
        <f t="shared" si="30"/>
        <v>7905.7750000000005</v>
      </c>
      <c r="U27" s="285">
        <f t="shared" si="31"/>
        <v>51723.5329375</v>
      </c>
      <c r="V27" s="256"/>
      <c r="W27" s="17" t="s">
        <v>26</v>
      </c>
      <c r="X27" s="259">
        <f t="shared" si="32"/>
        <v>40220.630312500005</v>
      </c>
      <c r="Y27" s="254">
        <f t="shared" si="33"/>
        <v>4404.1590192187505</v>
      </c>
      <c r="Z27" s="254">
        <f t="shared" si="34"/>
        <v>8044.1260625000014</v>
      </c>
      <c r="AA27" s="285">
        <f t="shared" si="35"/>
        <v>52668.915394218755</v>
      </c>
      <c r="AB27" s="256"/>
      <c r="AC27" s="17" t="s">
        <v>26</v>
      </c>
      <c r="AD27" s="259">
        <f t="shared" si="90"/>
        <v>40220.630312500005</v>
      </c>
      <c r="AE27" s="254">
        <f t="shared" si="36"/>
        <v>4444.3796495312508</v>
      </c>
      <c r="AF27" s="254">
        <f t="shared" si="37"/>
        <v>8044.1260625000014</v>
      </c>
      <c r="AG27" s="285">
        <f t="shared" si="38"/>
        <v>52709.136024531253</v>
      </c>
      <c r="AH27" s="256"/>
      <c r="AI27" s="17" t="s">
        <v>331</v>
      </c>
      <c r="AJ27" s="388">
        <f t="shared" si="91"/>
        <v>41025.042918750005</v>
      </c>
      <c r="AK27" s="389">
        <f t="shared" si="92"/>
        <v>4533.2672425218752</v>
      </c>
      <c r="AL27" s="389">
        <f t="shared" si="93"/>
        <v>8205.008583750001</v>
      </c>
      <c r="AM27" s="390">
        <f t="shared" si="94"/>
        <v>53763.318745021883</v>
      </c>
      <c r="AN27" s="419"/>
      <c r="AO27" s="338" t="s">
        <v>331</v>
      </c>
      <c r="AP27" s="388">
        <f t="shared" ref="AP27:AP33" si="140">AJ27+500</f>
        <v>41525.042918750005</v>
      </c>
      <c r="AQ27" s="389">
        <f t="shared" si="95"/>
        <v>4588.5172425218752</v>
      </c>
      <c r="AR27" s="389">
        <f t="shared" si="96"/>
        <v>8305.008583750001</v>
      </c>
      <c r="AS27" s="390">
        <f t="shared" si="97"/>
        <v>54418.568745021883</v>
      </c>
      <c r="AT27" s="338" t="s">
        <v>331</v>
      </c>
      <c r="AU27" s="388">
        <f t="shared" si="129"/>
        <v>41940.293347937506</v>
      </c>
      <c r="AV27" s="389">
        <f t="shared" si="98"/>
        <v>4634.4024149470943</v>
      </c>
      <c r="AW27" s="389">
        <f t="shared" si="99"/>
        <v>8388.0586695875008</v>
      </c>
      <c r="AX27" s="390">
        <f t="shared" si="100"/>
        <v>54962.754432472102</v>
      </c>
      <c r="AY27" s="338" t="s">
        <v>331</v>
      </c>
      <c r="AZ27" s="388">
        <v>43699</v>
      </c>
      <c r="BA27" s="389">
        <f t="shared" si="101"/>
        <v>4828.7394999999997</v>
      </c>
      <c r="BB27" s="389">
        <f t="shared" si="102"/>
        <v>8739.8000000000011</v>
      </c>
      <c r="BC27" s="390">
        <f t="shared" si="103"/>
        <v>57267.539499999999</v>
      </c>
      <c r="BD27" s="338" t="s">
        <v>331</v>
      </c>
      <c r="BE27" s="388">
        <v>44572</v>
      </c>
      <c r="BF27" s="389">
        <f t="shared" si="104"/>
        <v>4925.2060000000001</v>
      </c>
      <c r="BG27" s="389">
        <f t="shared" si="105"/>
        <v>8914.4</v>
      </c>
      <c r="BH27" s="390">
        <f t="shared" si="106"/>
        <v>58411.606</v>
      </c>
      <c r="BI27" s="338" t="s">
        <v>331</v>
      </c>
      <c r="BJ27" s="388">
        <f t="shared" si="131"/>
        <v>45322</v>
      </c>
      <c r="BK27" s="389">
        <f t="shared" si="107"/>
        <v>5008.0810000000001</v>
      </c>
      <c r="BL27" s="389">
        <f t="shared" si="108"/>
        <v>9064.4</v>
      </c>
      <c r="BM27" s="390">
        <f t="shared" si="109"/>
        <v>59394.481</v>
      </c>
      <c r="BN27" s="338" t="s">
        <v>331</v>
      </c>
      <c r="BO27" s="388">
        <f t="shared" si="132"/>
        <v>46447</v>
      </c>
      <c r="BP27" s="389">
        <f t="shared" si="133"/>
        <v>5132.3935000000001</v>
      </c>
      <c r="BQ27" s="389">
        <f t="shared" si="110"/>
        <v>9289.4</v>
      </c>
      <c r="BR27" s="390">
        <f t="shared" si="111"/>
        <v>60868.7935</v>
      </c>
      <c r="BS27" s="338" t="s">
        <v>331</v>
      </c>
      <c r="BT27" s="388">
        <f t="shared" si="134"/>
        <v>46911.47</v>
      </c>
      <c r="BU27" s="389">
        <f t="shared" si="135"/>
        <v>5183.7174350000005</v>
      </c>
      <c r="BV27" s="389">
        <f t="shared" si="112"/>
        <v>9382.2939999999999</v>
      </c>
      <c r="BW27" s="390">
        <f t="shared" si="113"/>
        <v>61477.481435000002</v>
      </c>
      <c r="BX27" s="338" t="s">
        <v>331</v>
      </c>
      <c r="BY27" s="388">
        <f t="shared" si="114"/>
        <v>47411.47</v>
      </c>
      <c r="BZ27" s="389">
        <f t="shared" si="56"/>
        <v>5286.3789050000005</v>
      </c>
      <c r="CA27" s="389">
        <f t="shared" si="115"/>
        <v>9482.2939999999999</v>
      </c>
      <c r="CB27" s="390">
        <f t="shared" si="116"/>
        <v>62180.142905000001</v>
      </c>
      <c r="CC27" s="338" t="s">
        <v>331</v>
      </c>
      <c r="CD27" s="388">
        <f t="shared" si="136"/>
        <v>48411.47</v>
      </c>
      <c r="CE27" s="389">
        <f t="shared" si="117"/>
        <v>5397.8789050000005</v>
      </c>
      <c r="CF27" s="389">
        <f t="shared" si="118"/>
        <v>9682.2939999999999</v>
      </c>
      <c r="CG27" s="390">
        <f t="shared" si="119"/>
        <v>63491.642905000001</v>
      </c>
      <c r="CH27" s="338" t="s">
        <v>331</v>
      </c>
      <c r="CI27" s="388">
        <f t="shared" si="137"/>
        <v>48895.584699999999</v>
      </c>
      <c r="CJ27" s="389">
        <f t="shared" si="120"/>
        <v>5451.8576940499997</v>
      </c>
      <c r="CK27" s="389">
        <f t="shared" si="121"/>
        <v>9779.1169399999999</v>
      </c>
      <c r="CL27" s="390">
        <f t="shared" si="122"/>
        <v>64126.559334049998</v>
      </c>
      <c r="CM27" s="338" t="s">
        <v>331</v>
      </c>
      <c r="CN27" s="388">
        <f t="shared" si="138"/>
        <v>49395.584699999999</v>
      </c>
      <c r="CO27" s="389">
        <f t="shared" si="123"/>
        <v>5507.6076940499997</v>
      </c>
      <c r="CP27" s="389">
        <f t="shared" si="124"/>
        <v>9879.1169399999999</v>
      </c>
      <c r="CQ27" s="390">
        <f t="shared" si="125"/>
        <v>64782.309334049998</v>
      </c>
      <c r="CR27" s="338" t="s">
        <v>331</v>
      </c>
      <c r="CS27" s="388">
        <f t="shared" si="139"/>
        <v>49889.540546999997</v>
      </c>
      <c r="CT27" s="389">
        <f t="shared" si="126"/>
        <v>5562.6837709904994</v>
      </c>
      <c r="CU27" s="389">
        <f t="shared" si="127"/>
        <v>9977.9081093999994</v>
      </c>
      <c r="CV27" s="390">
        <f t="shared" si="128"/>
        <v>65430.132427390497</v>
      </c>
      <c r="CW27" s="546"/>
      <c r="DA27" s="258">
        <v>-0.375</v>
      </c>
    </row>
    <row r="28" spans="1:105" ht="13.5" x14ac:dyDescent="0.25">
      <c r="A28" s="415" t="s">
        <v>66</v>
      </c>
      <c r="B28" s="338" t="s">
        <v>332</v>
      </c>
      <c r="C28" s="259">
        <v>39860</v>
      </c>
      <c r="D28" s="253">
        <v>4284.95</v>
      </c>
      <c r="E28" s="254">
        <v>7972</v>
      </c>
      <c r="F28" s="255">
        <v>52116.95</v>
      </c>
      <c r="G28" s="256"/>
      <c r="H28" s="259">
        <f t="shared" si="0"/>
        <v>40258.6</v>
      </c>
      <c r="I28" s="253">
        <f t="shared" si="23"/>
        <v>4368.0581000000002</v>
      </c>
      <c r="J28" s="254">
        <f t="shared" si="24"/>
        <v>8051.72</v>
      </c>
      <c r="K28" s="285">
        <f t="shared" si="25"/>
        <v>52678.378100000002</v>
      </c>
      <c r="L28" s="256"/>
      <c r="M28" s="259">
        <f t="shared" si="1"/>
        <v>40661.186000000002</v>
      </c>
      <c r="N28" s="253">
        <f t="shared" si="26"/>
        <v>4411.7386809999998</v>
      </c>
      <c r="O28" s="254">
        <f t="shared" si="27"/>
        <v>8132.2372000000005</v>
      </c>
      <c r="P28" s="285">
        <f t="shared" si="28"/>
        <v>53205.161881000007</v>
      </c>
      <c r="Q28" s="256"/>
      <c r="R28" s="259">
        <f t="shared" si="83"/>
        <v>40661.186000000002</v>
      </c>
      <c r="S28" s="253">
        <f t="shared" si="29"/>
        <v>4411.7386809999998</v>
      </c>
      <c r="T28" s="254">
        <f t="shared" si="30"/>
        <v>8132.2372000000005</v>
      </c>
      <c r="U28" s="285">
        <f t="shared" si="31"/>
        <v>53205.161881000007</v>
      </c>
      <c r="V28" s="256"/>
      <c r="W28" s="17" t="s">
        <v>28</v>
      </c>
      <c r="X28" s="259">
        <f t="shared" si="32"/>
        <v>41372.756755000002</v>
      </c>
      <c r="Y28" s="254">
        <f t="shared" si="33"/>
        <v>4530.3168646724998</v>
      </c>
      <c r="Z28" s="254">
        <f t="shared" si="34"/>
        <v>8274.5513510000001</v>
      </c>
      <c r="AA28" s="285">
        <f t="shared" si="35"/>
        <v>54177.624970672507</v>
      </c>
      <c r="AB28" s="256"/>
      <c r="AC28" s="17" t="s">
        <v>28</v>
      </c>
      <c r="AD28" s="259">
        <f t="shared" si="90"/>
        <v>41372.756755000002</v>
      </c>
      <c r="AE28" s="254">
        <f t="shared" si="36"/>
        <v>4571.6896214275002</v>
      </c>
      <c r="AF28" s="254">
        <f t="shared" si="37"/>
        <v>8274.5513510000001</v>
      </c>
      <c r="AG28" s="285">
        <f t="shared" si="38"/>
        <v>54218.997727427501</v>
      </c>
      <c r="AH28" s="256"/>
      <c r="AI28" s="17" t="s">
        <v>332</v>
      </c>
      <c r="AJ28" s="388">
        <f t="shared" si="91"/>
        <v>42200.211890099999</v>
      </c>
      <c r="AK28" s="389">
        <f t="shared" si="92"/>
        <v>4663.1234138560503</v>
      </c>
      <c r="AL28" s="389">
        <f t="shared" si="93"/>
        <v>8440.0423780199999</v>
      </c>
      <c r="AM28" s="390">
        <f t="shared" si="94"/>
        <v>55303.377681976046</v>
      </c>
      <c r="AN28" s="419"/>
      <c r="AO28" s="338" t="s">
        <v>332</v>
      </c>
      <c r="AP28" s="388">
        <f t="shared" si="140"/>
        <v>42700.211890099999</v>
      </c>
      <c r="AQ28" s="389">
        <f t="shared" si="95"/>
        <v>4718.3734138560503</v>
      </c>
      <c r="AR28" s="389">
        <f t="shared" si="96"/>
        <v>8540.0423780199999</v>
      </c>
      <c r="AS28" s="390">
        <f t="shared" si="97"/>
        <v>55958.627681976046</v>
      </c>
      <c r="AT28" s="338" t="s">
        <v>332</v>
      </c>
      <c r="AU28" s="388">
        <f t="shared" si="129"/>
        <v>43127.214009001</v>
      </c>
      <c r="AV28" s="389">
        <f t="shared" si="98"/>
        <v>4765.5571479946102</v>
      </c>
      <c r="AW28" s="389">
        <f t="shared" si="99"/>
        <v>8625.4428018002</v>
      </c>
      <c r="AX28" s="390">
        <f t="shared" si="100"/>
        <v>56518.213958795808</v>
      </c>
      <c r="AY28" s="338" t="s">
        <v>332</v>
      </c>
      <c r="AZ28" s="388">
        <v>44921</v>
      </c>
      <c r="BA28" s="389">
        <f t="shared" si="101"/>
        <v>4963.7704999999996</v>
      </c>
      <c r="BB28" s="389">
        <f t="shared" si="102"/>
        <v>8984.2000000000007</v>
      </c>
      <c r="BC28" s="390">
        <f t="shared" si="103"/>
        <v>58868.970499999996</v>
      </c>
      <c r="BD28" s="338" t="s">
        <v>332</v>
      </c>
      <c r="BE28" s="388">
        <f t="shared" si="130"/>
        <v>45819.42</v>
      </c>
      <c r="BF28" s="389">
        <f t="shared" si="104"/>
        <v>5063.0459099999998</v>
      </c>
      <c r="BG28" s="389">
        <f t="shared" si="105"/>
        <v>9163.884</v>
      </c>
      <c r="BH28" s="390">
        <f t="shared" si="106"/>
        <v>60046.349909999997</v>
      </c>
      <c r="BI28" s="338" t="s">
        <v>332</v>
      </c>
      <c r="BJ28" s="388">
        <f t="shared" si="131"/>
        <v>46569.42</v>
      </c>
      <c r="BK28" s="389">
        <f t="shared" si="107"/>
        <v>5145.9209099999998</v>
      </c>
      <c r="BL28" s="389">
        <f t="shared" si="108"/>
        <v>9313.884</v>
      </c>
      <c r="BM28" s="390">
        <f t="shared" si="109"/>
        <v>61029.224909999997</v>
      </c>
      <c r="BN28" s="338" t="s">
        <v>332</v>
      </c>
      <c r="BO28" s="388">
        <f t="shared" si="132"/>
        <v>47694.42</v>
      </c>
      <c r="BP28" s="389">
        <f t="shared" si="133"/>
        <v>5270.2334099999998</v>
      </c>
      <c r="BQ28" s="389">
        <f t="shared" si="110"/>
        <v>9538.884</v>
      </c>
      <c r="BR28" s="390">
        <f t="shared" si="111"/>
        <v>62503.537409999997</v>
      </c>
      <c r="BS28" s="338" t="s">
        <v>332</v>
      </c>
      <c r="BT28" s="388">
        <f t="shared" si="134"/>
        <v>48171.364199999996</v>
      </c>
      <c r="BU28" s="389">
        <f t="shared" si="135"/>
        <v>5322.9357440999993</v>
      </c>
      <c r="BV28" s="389">
        <f t="shared" si="112"/>
        <v>9634.2728399999996</v>
      </c>
      <c r="BW28" s="390">
        <f t="shared" si="113"/>
        <v>63128.572784099997</v>
      </c>
      <c r="BX28" s="338" t="s">
        <v>332</v>
      </c>
      <c r="BY28" s="388">
        <f t="shared" si="114"/>
        <v>48671.364199999996</v>
      </c>
      <c r="BZ28" s="389">
        <f t="shared" si="56"/>
        <v>5426.8571082999997</v>
      </c>
      <c r="CA28" s="389">
        <f t="shared" si="115"/>
        <v>9734.2728399999996</v>
      </c>
      <c r="CB28" s="390">
        <f t="shared" si="116"/>
        <v>63832.494148299993</v>
      </c>
      <c r="CC28" s="338" t="s">
        <v>332</v>
      </c>
      <c r="CD28" s="388">
        <f t="shared" si="136"/>
        <v>49671.364199999996</v>
      </c>
      <c r="CE28" s="389">
        <f t="shared" si="117"/>
        <v>5538.3571082999997</v>
      </c>
      <c r="CF28" s="389">
        <f t="shared" si="118"/>
        <v>9934.2728399999996</v>
      </c>
      <c r="CG28" s="390">
        <f t="shared" si="119"/>
        <v>65143.994148299993</v>
      </c>
      <c r="CH28" s="338" t="s">
        <v>332</v>
      </c>
      <c r="CI28" s="388">
        <f t="shared" si="137"/>
        <v>50168.077841999999</v>
      </c>
      <c r="CJ28" s="389">
        <f t="shared" si="120"/>
        <v>5593.7406793829996</v>
      </c>
      <c r="CK28" s="389">
        <f t="shared" si="121"/>
        <v>10033.6155684</v>
      </c>
      <c r="CL28" s="390">
        <f t="shared" si="122"/>
        <v>65795.434089782997</v>
      </c>
      <c r="CM28" s="338" t="s">
        <v>332</v>
      </c>
      <c r="CN28" s="388">
        <f t="shared" ref="CN28:CN42" si="141">CI28*1.01</f>
        <v>50669.758620419998</v>
      </c>
      <c r="CO28" s="389">
        <f t="shared" si="123"/>
        <v>5649.6780861768302</v>
      </c>
      <c r="CP28" s="389">
        <f t="shared" si="124"/>
        <v>10133.951724084</v>
      </c>
      <c r="CQ28" s="390">
        <f t="shared" si="125"/>
        <v>66453.388430680818</v>
      </c>
      <c r="CR28" s="338" t="s">
        <v>332</v>
      </c>
      <c r="CS28" s="388">
        <f t="shared" si="139"/>
        <v>51176.4562066242</v>
      </c>
      <c r="CT28" s="389">
        <f t="shared" si="126"/>
        <v>5706.1748670385987</v>
      </c>
      <c r="CU28" s="389">
        <f t="shared" si="127"/>
        <v>10235.291241324841</v>
      </c>
      <c r="CV28" s="390">
        <f t="shared" si="128"/>
        <v>67117.922314987634</v>
      </c>
      <c r="CW28" s="324" t="s">
        <v>341</v>
      </c>
      <c r="DA28" s="258">
        <v>-5.0000000002910383E-2</v>
      </c>
    </row>
    <row r="29" spans="1:105" ht="13.5" x14ac:dyDescent="0.25">
      <c r="A29" s="416"/>
      <c r="B29" s="338" t="s">
        <v>333</v>
      </c>
      <c r="C29" s="259">
        <v>41003</v>
      </c>
      <c r="D29" s="253">
        <v>4407.8225000000002</v>
      </c>
      <c r="E29" s="254">
        <v>8200.6</v>
      </c>
      <c r="F29" s="255">
        <v>53611.422500000001</v>
      </c>
      <c r="G29" s="256"/>
      <c r="H29" s="259">
        <f t="shared" si="0"/>
        <v>41413.03</v>
      </c>
      <c r="I29" s="253">
        <f t="shared" si="23"/>
        <v>4493.3137550000001</v>
      </c>
      <c r="J29" s="254">
        <f t="shared" si="24"/>
        <v>8282.6059999999998</v>
      </c>
      <c r="K29" s="285">
        <f t="shared" si="25"/>
        <v>54188.949755000001</v>
      </c>
      <c r="L29" s="256"/>
      <c r="M29" s="259">
        <f t="shared" si="1"/>
        <v>41827.160299999996</v>
      </c>
      <c r="N29" s="253">
        <f t="shared" si="26"/>
        <v>4538.2468925499998</v>
      </c>
      <c r="O29" s="254">
        <f t="shared" si="27"/>
        <v>8365.4320599999992</v>
      </c>
      <c r="P29" s="285">
        <f t="shared" si="28"/>
        <v>54730.839252549995</v>
      </c>
      <c r="Q29" s="256"/>
      <c r="R29" s="259">
        <f t="shared" si="83"/>
        <v>41827.160299999996</v>
      </c>
      <c r="S29" s="253">
        <f t="shared" si="29"/>
        <v>4538.2468925499998</v>
      </c>
      <c r="T29" s="254">
        <f t="shared" si="30"/>
        <v>8365.4320599999992</v>
      </c>
      <c r="U29" s="285">
        <f t="shared" si="31"/>
        <v>54730.839252549995</v>
      </c>
      <c r="V29" s="256"/>
      <c r="W29" s="28" t="s">
        <v>29</v>
      </c>
      <c r="X29" s="259">
        <f t="shared" si="32"/>
        <v>42559.135605249998</v>
      </c>
      <c r="Y29" s="254">
        <f t="shared" si="33"/>
        <v>4660.2253487748749</v>
      </c>
      <c r="Z29" s="254">
        <f t="shared" si="34"/>
        <v>8511.8271210500006</v>
      </c>
      <c r="AA29" s="285">
        <f t="shared" si="35"/>
        <v>55731.188075074875</v>
      </c>
      <c r="AB29" s="256"/>
      <c r="AC29" s="28" t="s">
        <v>29</v>
      </c>
      <c r="AD29" s="259">
        <f t="shared" si="90"/>
        <v>42559.135605249998</v>
      </c>
      <c r="AE29" s="254">
        <f t="shared" si="36"/>
        <v>4702.7844843801249</v>
      </c>
      <c r="AF29" s="254">
        <f t="shared" si="37"/>
        <v>8511.8271210500006</v>
      </c>
      <c r="AG29" s="285">
        <f t="shared" si="38"/>
        <v>55773.747210680121</v>
      </c>
      <c r="AH29" s="256"/>
      <c r="AI29" s="17" t="s">
        <v>333</v>
      </c>
      <c r="AJ29" s="388">
        <f t="shared" si="91"/>
        <v>43410.318317354999</v>
      </c>
      <c r="AK29" s="389">
        <f t="shared" si="92"/>
        <v>4796.8401740677273</v>
      </c>
      <c r="AL29" s="389">
        <f t="shared" si="93"/>
        <v>8682.0636634710008</v>
      </c>
      <c r="AM29" s="390">
        <f t="shared" si="94"/>
        <v>56889.22215489373</v>
      </c>
      <c r="AN29" s="419"/>
      <c r="AO29" s="338" t="s">
        <v>333</v>
      </c>
      <c r="AP29" s="388">
        <f t="shared" si="140"/>
        <v>43910.318317354999</v>
      </c>
      <c r="AQ29" s="389">
        <f t="shared" si="95"/>
        <v>4852.0901740677273</v>
      </c>
      <c r="AR29" s="389">
        <f t="shared" si="96"/>
        <v>8782.0636634710008</v>
      </c>
      <c r="AS29" s="390">
        <f t="shared" si="97"/>
        <v>57544.47215489373</v>
      </c>
      <c r="AT29" s="338" t="s">
        <v>333</v>
      </c>
      <c r="AU29" s="388">
        <f t="shared" si="129"/>
        <v>44349.421500528551</v>
      </c>
      <c r="AV29" s="389">
        <f t="shared" si="98"/>
        <v>4900.6110758084051</v>
      </c>
      <c r="AW29" s="389">
        <f t="shared" si="99"/>
        <v>8869.8843001057103</v>
      </c>
      <c r="AX29" s="390">
        <f t="shared" si="100"/>
        <v>58119.916876442665</v>
      </c>
      <c r="AY29" s="338" t="s">
        <v>333</v>
      </c>
      <c r="AZ29" s="388">
        <v>46180</v>
      </c>
      <c r="BA29" s="389">
        <f t="shared" si="101"/>
        <v>5102.8900000000003</v>
      </c>
      <c r="BB29" s="389">
        <f t="shared" si="102"/>
        <v>9236</v>
      </c>
      <c r="BC29" s="390">
        <f t="shared" si="103"/>
        <v>60518.89</v>
      </c>
      <c r="BD29" s="338" t="s">
        <v>333</v>
      </c>
      <c r="BE29" s="388">
        <f t="shared" si="130"/>
        <v>47103.6</v>
      </c>
      <c r="BF29" s="389">
        <f t="shared" si="104"/>
        <v>5204.9477999999999</v>
      </c>
      <c r="BG29" s="389">
        <f t="shared" si="105"/>
        <v>9420.7199999999993</v>
      </c>
      <c r="BH29" s="390">
        <f t="shared" si="106"/>
        <v>61729.267800000001</v>
      </c>
      <c r="BI29" s="338" t="s">
        <v>333</v>
      </c>
      <c r="BJ29" s="388">
        <f t="shared" si="131"/>
        <v>47853.599999999999</v>
      </c>
      <c r="BK29" s="389">
        <f t="shared" si="107"/>
        <v>5287.8227999999999</v>
      </c>
      <c r="BL29" s="389">
        <f t="shared" si="108"/>
        <v>9570.7199999999993</v>
      </c>
      <c r="BM29" s="390">
        <f t="shared" si="109"/>
        <v>62712.142800000001</v>
      </c>
      <c r="BN29" s="338" t="s">
        <v>333</v>
      </c>
      <c r="BO29" s="388">
        <f t="shared" si="132"/>
        <v>48978.6</v>
      </c>
      <c r="BP29" s="389">
        <f t="shared" si="133"/>
        <v>5412.1352999999999</v>
      </c>
      <c r="BQ29" s="389">
        <f t="shared" si="110"/>
        <v>9795.7199999999993</v>
      </c>
      <c r="BR29" s="390">
        <f t="shared" si="111"/>
        <v>64186.455300000001</v>
      </c>
      <c r="BS29" s="338" t="s">
        <v>333</v>
      </c>
      <c r="BT29" s="388">
        <f t="shared" si="134"/>
        <v>49468.385999999999</v>
      </c>
      <c r="BU29" s="389">
        <f t="shared" si="135"/>
        <v>5466.2566529999995</v>
      </c>
      <c r="BV29" s="389">
        <f t="shared" si="112"/>
        <v>9893.6772000000001</v>
      </c>
      <c r="BW29" s="390">
        <f t="shared" si="113"/>
        <v>64828.319852999994</v>
      </c>
      <c r="BX29" s="338" t="s">
        <v>333</v>
      </c>
      <c r="BY29" s="388">
        <f>BT29+500</f>
        <v>49968.385999999999</v>
      </c>
      <c r="BZ29" s="389">
        <f t="shared" si="56"/>
        <v>5571.4750389999999</v>
      </c>
      <c r="CA29" s="389">
        <f t="shared" si="115"/>
        <v>9993.6772000000001</v>
      </c>
      <c r="CB29" s="390">
        <f t="shared" si="116"/>
        <v>65533.538238999994</v>
      </c>
      <c r="CC29" s="338" t="s">
        <v>333</v>
      </c>
      <c r="CD29" s="388">
        <f t="shared" si="136"/>
        <v>50968.385999999999</v>
      </c>
      <c r="CE29" s="389">
        <f t="shared" si="117"/>
        <v>5682.9750389999999</v>
      </c>
      <c r="CF29" s="389">
        <f t="shared" si="118"/>
        <v>10193.6772</v>
      </c>
      <c r="CG29" s="390">
        <f t="shared" si="119"/>
        <v>66845.038239000001</v>
      </c>
      <c r="CH29" s="338" t="s">
        <v>333</v>
      </c>
      <c r="CI29" s="388">
        <f t="shared" si="137"/>
        <v>51478.069859999996</v>
      </c>
      <c r="CJ29" s="389">
        <f t="shared" si="120"/>
        <v>5739.8047893899993</v>
      </c>
      <c r="CK29" s="389">
        <f t="shared" si="121"/>
        <v>10295.613971999999</v>
      </c>
      <c r="CL29" s="390">
        <f t="shared" si="122"/>
        <v>67513.488621389988</v>
      </c>
      <c r="CM29" s="338" t="s">
        <v>333</v>
      </c>
      <c r="CN29" s="388">
        <f t="shared" si="141"/>
        <v>51992.850558599996</v>
      </c>
      <c r="CO29" s="389">
        <f t="shared" si="123"/>
        <v>5797.2028372838995</v>
      </c>
      <c r="CP29" s="389">
        <f t="shared" si="124"/>
        <v>10398.570111720001</v>
      </c>
      <c r="CQ29" s="390">
        <f t="shared" si="125"/>
        <v>68188.623507603887</v>
      </c>
      <c r="CR29" s="338" t="s">
        <v>333</v>
      </c>
      <c r="CS29" s="388">
        <f t="shared" si="139"/>
        <v>52512.779064185997</v>
      </c>
      <c r="CT29" s="389">
        <f t="shared" si="126"/>
        <v>5855.1748656567388</v>
      </c>
      <c r="CU29" s="389">
        <f t="shared" si="127"/>
        <v>10502.555812837199</v>
      </c>
      <c r="CV29" s="390">
        <f t="shared" si="128"/>
        <v>68870.509742679933</v>
      </c>
      <c r="CW29" s="322"/>
      <c r="DA29" s="258">
        <v>-0.57749999999941792</v>
      </c>
    </row>
    <row r="30" spans="1:105" ht="13.5" x14ac:dyDescent="0.25">
      <c r="A30" s="416"/>
      <c r="B30" s="338" t="s">
        <v>334</v>
      </c>
      <c r="C30" s="259">
        <v>42181</v>
      </c>
      <c r="D30" s="253">
        <v>4534.4574999999995</v>
      </c>
      <c r="E30" s="254">
        <v>8436.2000000000007</v>
      </c>
      <c r="F30" s="255">
        <v>55151.657500000001</v>
      </c>
      <c r="G30" s="256"/>
      <c r="H30" s="259">
        <f t="shared" si="0"/>
        <v>42602.81</v>
      </c>
      <c r="I30" s="253">
        <f t="shared" si="23"/>
        <v>4622.4048849999999</v>
      </c>
      <c r="J30" s="254">
        <f t="shared" si="24"/>
        <v>8520.5619999999999</v>
      </c>
      <c r="K30" s="285">
        <f t="shared" si="25"/>
        <v>55745.776884999992</v>
      </c>
      <c r="L30" s="256"/>
      <c r="M30" s="259">
        <f t="shared" si="1"/>
        <v>43028.838100000001</v>
      </c>
      <c r="N30" s="253">
        <f t="shared" si="26"/>
        <v>4668.6289338500001</v>
      </c>
      <c r="O30" s="254">
        <f t="shared" si="27"/>
        <v>8605.7676200000005</v>
      </c>
      <c r="P30" s="285">
        <f t="shared" si="28"/>
        <v>56303.234653849999</v>
      </c>
      <c r="Q30" s="256"/>
      <c r="R30" s="259">
        <f t="shared" si="83"/>
        <v>43028.838100000001</v>
      </c>
      <c r="S30" s="253">
        <f t="shared" si="29"/>
        <v>4668.6289338500001</v>
      </c>
      <c r="T30" s="254">
        <f t="shared" si="30"/>
        <v>8605.7676200000005</v>
      </c>
      <c r="U30" s="285">
        <f t="shared" si="31"/>
        <v>56303.234653849999</v>
      </c>
      <c r="V30" s="256"/>
      <c r="W30" s="17" t="s">
        <v>31</v>
      </c>
      <c r="X30" s="259">
        <f t="shared" si="32"/>
        <v>43781.842766750007</v>
      </c>
      <c r="Y30" s="254">
        <f t="shared" si="33"/>
        <v>4794.1117829591258</v>
      </c>
      <c r="Z30" s="254">
        <f t="shared" si="34"/>
        <v>8756.3685533500011</v>
      </c>
      <c r="AA30" s="285">
        <f t="shared" si="35"/>
        <v>57332.323103059134</v>
      </c>
      <c r="AB30" s="256"/>
      <c r="AC30" s="17" t="s">
        <v>31</v>
      </c>
      <c r="AD30" s="259">
        <f t="shared" si="90"/>
        <v>43781.842766750007</v>
      </c>
      <c r="AE30" s="254">
        <f t="shared" si="36"/>
        <v>4837.8936257258756</v>
      </c>
      <c r="AF30" s="254">
        <f t="shared" si="37"/>
        <v>8756.3685533500011</v>
      </c>
      <c r="AG30" s="285">
        <f t="shared" si="38"/>
        <v>57376.104945825886</v>
      </c>
      <c r="AH30" s="256"/>
      <c r="AI30" s="17" t="s">
        <v>334</v>
      </c>
      <c r="AJ30" s="388">
        <f t="shared" si="91"/>
        <v>44657.479622085011</v>
      </c>
      <c r="AK30" s="389">
        <f t="shared" si="92"/>
        <v>4934.6514982403942</v>
      </c>
      <c r="AL30" s="389">
        <f t="shared" si="93"/>
        <v>8931.4959244170022</v>
      </c>
      <c r="AM30" s="390">
        <f t="shared" si="94"/>
        <v>58523.62704474241</v>
      </c>
      <c r="AN30" s="419"/>
      <c r="AO30" s="338" t="s">
        <v>334</v>
      </c>
      <c r="AP30" s="388">
        <f t="shared" si="140"/>
        <v>45157.479622085011</v>
      </c>
      <c r="AQ30" s="389">
        <f t="shared" si="95"/>
        <v>4989.9014982403942</v>
      </c>
      <c r="AR30" s="389">
        <f t="shared" si="96"/>
        <v>9031.4959244170022</v>
      </c>
      <c r="AS30" s="390">
        <f t="shared" si="97"/>
        <v>59178.87704474241</v>
      </c>
      <c r="AT30" s="338" t="s">
        <v>334</v>
      </c>
      <c r="AU30" s="388">
        <f t="shared" si="129"/>
        <v>45609.054418305859</v>
      </c>
      <c r="AV30" s="389">
        <f t="shared" si="98"/>
        <v>5039.8005132227972</v>
      </c>
      <c r="AW30" s="389">
        <f t="shared" si="99"/>
        <v>9121.8108836611718</v>
      </c>
      <c r="AX30" s="390">
        <f t="shared" si="100"/>
        <v>59770.66581518983</v>
      </c>
      <c r="AY30" s="338" t="s">
        <v>334</v>
      </c>
      <c r="AZ30" s="388">
        <v>47477</v>
      </c>
      <c r="BA30" s="389">
        <f t="shared" si="101"/>
        <v>5246.2084999999997</v>
      </c>
      <c r="BB30" s="389">
        <f t="shared" si="102"/>
        <v>9495.4</v>
      </c>
      <c r="BC30" s="390">
        <f t="shared" si="103"/>
        <v>62218.608500000002</v>
      </c>
      <c r="BD30" s="338" t="s">
        <v>334</v>
      </c>
      <c r="BE30" s="388">
        <f t="shared" si="130"/>
        <v>48426.54</v>
      </c>
      <c r="BF30" s="389">
        <f t="shared" si="104"/>
        <v>5351.13267</v>
      </c>
      <c r="BG30" s="389">
        <f t="shared" si="105"/>
        <v>9685.3080000000009</v>
      </c>
      <c r="BH30" s="390">
        <f t="shared" si="106"/>
        <v>63462.980670000004</v>
      </c>
      <c r="BI30" s="338" t="s">
        <v>334</v>
      </c>
      <c r="BJ30" s="388">
        <f t="shared" si="131"/>
        <v>49176.54</v>
      </c>
      <c r="BK30" s="389">
        <f t="shared" si="107"/>
        <v>5434.00767</v>
      </c>
      <c r="BL30" s="389">
        <f t="shared" si="108"/>
        <v>9835.3080000000009</v>
      </c>
      <c r="BM30" s="390">
        <f t="shared" si="109"/>
        <v>64445.855670000004</v>
      </c>
      <c r="BN30" s="338" t="s">
        <v>334</v>
      </c>
      <c r="BO30" s="388">
        <f t="shared" si="132"/>
        <v>50301.54</v>
      </c>
      <c r="BP30" s="389">
        <f t="shared" si="133"/>
        <v>5558.32017</v>
      </c>
      <c r="BQ30" s="389">
        <f t="shared" si="110"/>
        <v>10060.308000000001</v>
      </c>
      <c r="BR30" s="390">
        <f t="shared" si="111"/>
        <v>65920.168170000004</v>
      </c>
      <c r="BS30" s="338" t="s">
        <v>334</v>
      </c>
      <c r="BT30" s="388">
        <f t="shared" si="134"/>
        <v>50804.555400000005</v>
      </c>
      <c r="BU30" s="389">
        <f t="shared" si="135"/>
        <v>5613.9033717000002</v>
      </c>
      <c r="BV30" s="389">
        <f t="shared" si="112"/>
        <v>10160.911080000002</v>
      </c>
      <c r="BW30" s="390">
        <f t="shared" si="113"/>
        <v>66579.369851700001</v>
      </c>
      <c r="BX30" s="338" t="s">
        <v>334</v>
      </c>
      <c r="BY30" s="388">
        <f>BT30*1.01</f>
        <v>51312.600954000009</v>
      </c>
      <c r="BZ30" s="389">
        <f t="shared" si="56"/>
        <v>5721.3550063710009</v>
      </c>
      <c r="CA30" s="389">
        <f t="shared" si="115"/>
        <v>10262.520190800002</v>
      </c>
      <c r="CB30" s="390">
        <f t="shared" si="116"/>
        <v>67296.476151171009</v>
      </c>
      <c r="CC30" s="338" t="s">
        <v>334</v>
      </c>
      <c r="CD30" s="388">
        <f>BY30*1.02</f>
        <v>52338.852973080007</v>
      </c>
      <c r="CE30" s="389">
        <f t="shared" si="117"/>
        <v>5835.7821064984209</v>
      </c>
      <c r="CF30" s="389">
        <f t="shared" si="118"/>
        <v>10467.770594616002</v>
      </c>
      <c r="CG30" s="390">
        <f t="shared" si="119"/>
        <v>68642.405674194437</v>
      </c>
      <c r="CH30" s="338" t="s">
        <v>334</v>
      </c>
      <c r="CI30" s="388">
        <f t="shared" si="137"/>
        <v>52862.241502810808</v>
      </c>
      <c r="CJ30" s="389">
        <f t="shared" si="120"/>
        <v>5894.1399275634049</v>
      </c>
      <c r="CK30" s="389">
        <f t="shared" si="121"/>
        <v>10572.448300562162</v>
      </c>
      <c r="CL30" s="390">
        <f t="shared" si="122"/>
        <v>69328.82973093637</v>
      </c>
      <c r="CM30" s="338" t="s">
        <v>334</v>
      </c>
      <c r="CN30" s="388">
        <f t="shared" si="141"/>
        <v>53390.863917838913</v>
      </c>
      <c r="CO30" s="389">
        <f t="shared" si="123"/>
        <v>5953.0813268390393</v>
      </c>
      <c r="CP30" s="389">
        <f t="shared" si="124"/>
        <v>10678.172783567783</v>
      </c>
      <c r="CQ30" s="390">
        <f t="shared" si="125"/>
        <v>70022.118028245735</v>
      </c>
      <c r="CR30" s="338" t="s">
        <v>334</v>
      </c>
      <c r="CS30" s="388">
        <f t="shared" si="139"/>
        <v>53924.772557017306</v>
      </c>
      <c r="CT30" s="389">
        <f t="shared" si="126"/>
        <v>6012.6121401074297</v>
      </c>
      <c r="CU30" s="389">
        <f t="shared" si="127"/>
        <v>10784.954511403463</v>
      </c>
      <c r="CV30" s="390">
        <f t="shared" si="128"/>
        <v>70722.339208528196</v>
      </c>
      <c r="CW30" s="547" t="s">
        <v>342</v>
      </c>
      <c r="DA30" s="258">
        <v>-0.34249999999883585</v>
      </c>
    </row>
    <row r="31" spans="1:105" ht="13.5" x14ac:dyDescent="0.25">
      <c r="A31" s="345" t="s">
        <v>383</v>
      </c>
      <c r="B31" s="338" t="s">
        <v>335</v>
      </c>
      <c r="C31" s="259">
        <v>43394</v>
      </c>
      <c r="D31" s="253">
        <v>4664.8549999999996</v>
      </c>
      <c r="E31" s="254">
        <v>8678.8000000000011</v>
      </c>
      <c r="F31" s="255">
        <v>56737.654999999999</v>
      </c>
      <c r="G31" s="256"/>
      <c r="H31" s="259">
        <f t="shared" si="0"/>
        <v>43827.94</v>
      </c>
      <c r="I31" s="253">
        <f t="shared" si="23"/>
        <v>4755.3314900000005</v>
      </c>
      <c r="J31" s="254">
        <f t="shared" si="24"/>
        <v>8765.5880000000016</v>
      </c>
      <c r="K31" s="285">
        <f t="shared" si="25"/>
        <v>57348.859490000003</v>
      </c>
      <c r="L31" s="256"/>
      <c r="M31" s="259">
        <f t="shared" si="1"/>
        <v>44266.219400000002</v>
      </c>
      <c r="N31" s="253">
        <f t="shared" si="26"/>
        <v>4802.8848048999998</v>
      </c>
      <c r="O31" s="254">
        <f t="shared" si="27"/>
        <v>8853.24388</v>
      </c>
      <c r="P31" s="285">
        <f t="shared" si="28"/>
        <v>57922.348084900004</v>
      </c>
      <c r="Q31" s="256"/>
      <c r="R31" s="259">
        <f t="shared" si="83"/>
        <v>44266.219400000002</v>
      </c>
      <c r="S31" s="253">
        <f t="shared" si="29"/>
        <v>4802.8848048999998</v>
      </c>
      <c r="T31" s="254">
        <f t="shared" si="30"/>
        <v>8853.24388</v>
      </c>
      <c r="U31" s="285">
        <f t="shared" si="31"/>
        <v>57922.348084900004</v>
      </c>
      <c r="V31" s="256"/>
      <c r="W31" s="17" t="s">
        <v>32</v>
      </c>
      <c r="X31" s="259">
        <f t="shared" si="32"/>
        <v>45040.878239500002</v>
      </c>
      <c r="Y31" s="254">
        <f t="shared" si="33"/>
        <v>4931.9761672252498</v>
      </c>
      <c r="Z31" s="254">
        <f t="shared" si="34"/>
        <v>9008.1756479000014</v>
      </c>
      <c r="AA31" s="285">
        <f t="shared" si="35"/>
        <v>58981.030054625255</v>
      </c>
      <c r="AB31" s="256"/>
      <c r="AC31" s="17" t="s">
        <v>32</v>
      </c>
      <c r="AD31" s="259">
        <f t="shared" si="90"/>
        <v>45040.878239500002</v>
      </c>
      <c r="AE31" s="254">
        <f t="shared" si="36"/>
        <v>4977.0170454647505</v>
      </c>
      <c r="AF31" s="254">
        <f t="shared" si="37"/>
        <v>9008.1756479000014</v>
      </c>
      <c r="AG31" s="285">
        <f t="shared" si="38"/>
        <v>59026.070932864757</v>
      </c>
      <c r="AH31" s="256"/>
      <c r="AI31" s="17" t="s">
        <v>335</v>
      </c>
      <c r="AJ31" s="388">
        <f t="shared" si="91"/>
        <v>45941.695804290001</v>
      </c>
      <c r="AK31" s="389">
        <f t="shared" si="92"/>
        <v>5076.5573863740447</v>
      </c>
      <c r="AL31" s="389">
        <f t="shared" si="93"/>
        <v>9188.3391608580005</v>
      </c>
      <c r="AM31" s="390">
        <f t="shared" si="94"/>
        <v>60206.592351522042</v>
      </c>
      <c r="AN31" s="419"/>
      <c r="AO31" s="338" t="s">
        <v>335</v>
      </c>
      <c r="AP31" s="388">
        <f t="shared" si="140"/>
        <v>46441.695804290001</v>
      </c>
      <c r="AQ31" s="389">
        <f t="shared" si="95"/>
        <v>5131.8073863740447</v>
      </c>
      <c r="AR31" s="389">
        <f t="shared" si="96"/>
        <v>9288.3391608580005</v>
      </c>
      <c r="AS31" s="390">
        <f t="shared" si="97"/>
        <v>60861.842351522042</v>
      </c>
      <c r="AT31" s="338" t="s">
        <v>335</v>
      </c>
      <c r="AU31" s="388">
        <f t="shared" si="129"/>
        <v>46906.112762332901</v>
      </c>
      <c r="AV31" s="389">
        <f t="shared" si="98"/>
        <v>5183.1254602377858</v>
      </c>
      <c r="AW31" s="389">
        <f t="shared" si="99"/>
        <v>9381.222552466581</v>
      </c>
      <c r="AX31" s="390">
        <f t="shared" si="100"/>
        <v>61470.460775037267</v>
      </c>
      <c r="AY31" s="338" t="s">
        <v>335</v>
      </c>
      <c r="AZ31" s="388">
        <v>48813</v>
      </c>
      <c r="BA31" s="389">
        <f t="shared" si="101"/>
        <v>5393.8365000000003</v>
      </c>
      <c r="BB31" s="389">
        <f t="shared" si="102"/>
        <v>9762.6</v>
      </c>
      <c r="BC31" s="390">
        <f t="shared" si="103"/>
        <v>63969.436499999996</v>
      </c>
      <c r="BD31" s="338" t="s">
        <v>335</v>
      </c>
      <c r="BE31" s="388">
        <v>49790</v>
      </c>
      <c r="BF31" s="389">
        <f t="shared" si="104"/>
        <v>5501.7950000000001</v>
      </c>
      <c r="BG31" s="389">
        <f t="shared" si="105"/>
        <v>9958</v>
      </c>
      <c r="BH31" s="390">
        <f t="shared" si="106"/>
        <v>65249.794999999998</v>
      </c>
      <c r="BI31" s="338" t="s">
        <v>335</v>
      </c>
      <c r="BJ31" s="388">
        <f t="shared" si="131"/>
        <v>50540</v>
      </c>
      <c r="BK31" s="389">
        <f t="shared" si="107"/>
        <v>5584.67</v>
      </c>
      <c r="BL31" s="389">
        <f t="shared" si="108"/>
        <v>10108</v>
      </c>
      <c r="BM31" s="390">
        <f t="shared" si="109"/>
        <v>66232.67</v>
      </c>
      <c r="BN31" s="338" t="s">
        <v>335</v>
      </c>
      <c r="BO31" s="388">
        <f>BJ31*1.0225</f>
        <v>51677.15</v>
      </c>
      <c r="BP31" s="389">
        <f t="shared" si="133"/>
        <v>5710.3250750000007</v>
      </c>
      <c r="BQ31" s="389">
        <f t="shared" si="110"/>
        <v>10335.43</v>
      </c>
      <c r="BR31" s="390">
        <f t="shared" si="111"/>
        <v>67722.905075000002</v>
      </c>
      <c r="BS31" s="338" t="s">
        <v>335</v>
      </c>
      <c r="BT31" s="388">
        <f t="shared" si="134"/>
        <v>52193.921500000004</v>
      </c>
      <c r="BU31" s="389">
        <f t="shared" si="135"/>
        <v>5767.4283257500001</v>
      </c>
      <c r="BV31" s="389">
        <f t="shared" si="112"/>
        <v>10438.784300000001</v>
      </c>
      <c r="BW31" s="390">
        <f t="shared" si="113"/>
        <v>68400.134125750003</v>
      </c>
      <c r="BX31" s="338" t="s">
        <v>335</v>
      </c>
      <c r="BY31" s="388">
        <f>BT31*1.01</f>
        <v>52715.860715000003</v>
      </c>
      <c r="BZ31" s="389">
        <f t="shared" si="56"/>
        <v>5877.8184697225006</v>
      </c>
      <c r="CA31" s="389">
        <f t="shared" si="115"/>
        <v>10543.172143000002</v>
      </c>
      <c r="CB31" s="390">
        <f t="shared" si="116"/>
        <v>69136.851327722499</v>
      </c>
      <c r="CC31" s="338" t="s">
        <v>335</v>
      </c>
      <c r="CD31" s="388">
        <f t="shared" ref="CD31:CD42" si="142">BY31*1.02</f>
        <v>53770.1779293</v>
      </c>
      <c r="CE31" s="389">
        <f t="shared" si="117"/>
        <v>5995.3748391169502</v>
      </c>
      <c r="CF31" s="389">
        <f t="shared" si="118"/>
        <v>10754.035585860001</v>
      </c>
      <c r="CG31" s="390">
        <f t="shared" si="119"/>
        <v>70519.588354276959</v>
      </c>
      <c r="CH31" s="338" t="s">
        <v>335</v>
      </c>
      <c r="CI31" s="388">
        <f t="shared" si="137"/>
        <v>54307.879708592998</v>
      </c>
      <c r="CJ31" s="389">
        <f t="shared" si="120"/>
        <v>6055.3285875081192</v>
      </c>
      <c r="CK31" s="389">
        <f t="shared" si="121"/>
        <v>10861.5759417186</v>
      </c>
      <c r="CL31" s="390">
        <f t="shared" si="122"/>
        <v>71224.784237819724</v>
      </c>
      <c r="CM31" s="338" t="s">
        <v>335</v>
      </c>
      <c r="CN31" s="388">
        <f t="shared" si="141"/>
        <v>54850.958505678929</v>
      </c>
      <c r="CO31" s="389">
        <f t="shared" si="123"/>
        <v>6115.8818733832004</v>
      </c>
      <c r="CP31" s="389">
        <f t="shared" si="124"/>
        <v>10970.191701135787</v>
      </c>
      <c r="CQ31" s="390">
        <f t="shared" si="125"/>
        <v>71937.032080197911</v>
      </c>
      <c r="CR31" s="338" t="s">
        <v>335</v>
      </c>
      <c r="CS31" s="388">
        <f t="shared" si="139"/>
        <v>55399.468090735718</v>
      </c>
      <c r="CT31" s="389">
        <f t="shared" si="126"/>
        <v>6177.0406921170324</v>
      </c>
      <c r="CU31" s="389">
        <f t="shared" si="127"/>
        <v>11079.893618147144</v>
      </c>
      <c r="CV31" s="390">
        <f t="shared" si="128"/>
        <v>72656.402400999883</v>
      </c>
      <c r="CW31" s="547"/>
      <c r="DA31" s="258">
        <v>0.65499999999883585</v>
      </c>
    </row>
    <row r="32" spans="1:105" ht="13.5" x14ac:dyDescent="0.25">
      <c r="A32" s="345"/>
      <c r="B32" s="338" t="s">
        <v>336</v>
      </c>
      <c r="C32" s="259">
        <v>44643</v>
      </c>
      <c r="D32" s="253">
        <v>4799.1224999999995</v>
      </c>
      <c r="E32" s="254">
        <v>8928.6</v>
      </c>
      <c r="F32" s="255">
        <v>58370.722499999996</v>
      </c>
      <c r="G32" s="256"/>
      <c r="H32" s="259">
        <f t="shared" si="0"/>
        <v>45089.43</v>
      </c>
      <c r="I32" s="253">
        <f t="shared" si="23"/>
        <v>4892.2031550000002</v>
      </c>
      <c r="J32" s="254">
        <f t="shared" si="24"/>
        <v>9017.8860000000004</v>
      </c>
      <c r="K32" s="285">
        <f t="shared" si="25"/>
        <v>58999.519155000002</v>
      </c>
      <c r="L32" s="256"/>
      <c r="M32" s="259">
        <f t="shared" si="1"/>
        <v>45540.3243</v>
      </c>
      <c r="N32" s="253">
        <f t="shared" si="26"/>
        <v>4941.1251865499999</v>
      </c>
      <c r="O32" s="254">
        <f t="shared" si="27"/>
        <v>9108.0648600000004</v>
      </c>
      <c r="P32" s="285">
        <f t="shared" si="28"/>
        <v>59589.51434655</v>
      </c>
      <c r="Q32" s="256"/>
      <c r="R32" s="259">
        <f t="shared" si="83"/>
        <v>45540.3243</v>
      </c>
      <c r="S32" s="253">
        <f t="shared" si="29"/>
        <v>4941.1251865499999</v>
      </c>
      <c r="T32" s="254">
        <f t="shared" si="30"/>
        <v>9108.0648600000004</v>
      </c>
      <c r="U32" s="285">
        <f t="shared" si="31"/>
        <v>59589.51434655</v>
      </c>
      <c r="V32" s="256"/>
      <c r="W32" s="17" t="s">
        <v>34</v>
      </c>
      <c r="X32" s="259">
        <f t="shared" si="32"/>
        <v>46337.279975250007</v>
      </c>
      <c r="Y32" s="254">
        <f t="shared" si="33"/>
        <v>5073.9321572898762</v>
      </c>
      <c r="Z32" s="254">
        <f t="shared" si="34"/>
        <v>9267.4559950500025</v>
      </c>
      <c r="AA32" s="285">
        <f t="shared" si="35"/>
        <v>60678.668127589888</v>
      </c>
      <c r="AB32" s="256"/>
      <c r="AC32" s="17" t="s">
        <v>34</v>
      </c>
      <c r="AD32" s="259">
        <f t="shared" si="90"/>
        <v>46337.279975250007</v>
      </c>
      <c r="AE32" s="254">
        <f t="shared" si="36"/>
        <v>5120.2694372651258</v>
      </c>
      <c r="AF32" s="254">
        <f t="shared" si="37"/>
        <v>9267.4559950500025</v>
      </c>
      <c r="AG32" s="285">
        <f t="shared" si="38"/>
        <v>60725.005407565135</v>
      </c>
      <c r="AH32" s="256"/>
      <c r="AI32" s="17" t="s">
        <v>336</v>
      </c>
      <c r="AJ32" s="388">
        <f t="shared" si="91"/>
        <v>47264.025574755011</v>
      </c>
      <c r="AK32" s="389">
        <f t="shared" si="92"/>
        <v>5222.6748260104287</v>
      </c>
      <c r="AL32" s="389">
        <f t="shared" si="93"/>
        <v>9452.8051149510029</v>
      </c>
      <c r="AM32" s="390">
        <f t="shared" si="94"/>
        <v>61939.505515716446</v>
      </c>
      <c r="AN32" s="419"/>
      <c r="AO32" s="338" t="s">
        <v>336</v>
      </c>
      <c r="AP32" s="388">
        <f t="shared" si="140"/>
        <v>47764.025574755011</v>
      </c>
      <c r="AQ32" s="389">
        <f t="shared" si="95"/>
        <v>5277.9248260104287</v>
      </c>
      <c r="AR32" s="389">
        <f t="shared" si="96"/>
        <v>9552.8051149510029</v>
      </c>
      <c r="AS32" s="390">
        <f t="shared" si="97"/>
        <v>62594.755515716446</v>
      </c>
      <c r="AT32" s="338" t="s">
        <v>336</v>
      </c>
      <c r="AU32" s="388">
        <f t="shared" si="129"/>
        <v>48241.665830502563</v>
      </c>
      <c r="AV32" s="389">
        <f t="shared" si="98"/>
        <v>5330.7040742705331</v>
      </c>
      <c r="AW32" s="389">
        <f t="shared" si="99"/>
        <v>9648.3331661005122</v>
      </c>
      <c r="AX32" s="390">
        <f t="shared" si="100"/>
        <v>63220.703070873613</v>
      </c>
      <c r="AY32" s="338" t="s">
        <v>336</v>
      </c>
      <c r="AZ32" s="388">
        <v>50189</v>
      </c>
      <c r="BA32" s="389">
        <f t="shared" si="101"/>
        <v>5545.8845000000001</v>
      </c>
      <c r="BB32" s="389">
        <f t="shared" si="102"/>
        <v>10037.800000000001</v>
      </c>
      <c r="BC32" s="390">
        <f t="shared" si="103"/>
        <v>65772.684500000003</v>
      </c>
      <c r="BD32" s="338" t="s">
        <v>336</v>
      </c>
      <c r="BE32" s="388">
        <f t="shared" si="130"/>
        <v>51192.78</v>
      </c>
      <c r="BF32" s="389">
        <f t="shared" si="104"/>
        <v>5656.8021900000003</v>
      </c>
      <c r="BG32" s="389">
        <f t="shared" si="105"/>
        <v>10238.556</v>
      </c>
      <c r="BH32" s="390">
        <f t="shared" si="106"/>
        <v>67088.138189999998</v>
      </c>
      <c r="BI32" s="338" t="s">
        <v>336</v>
      </c>
      <c r="BJ32" s="388">
        <f>BE32*101.5%</f>
        <v>51960.671699999992</v>
      </c>
      <c r="BK32" s="389">
        <f t="shared" si="107"/>
        <v>5741.6542228499993</v>
      </c>
      <c r="BL32" s="389">
        <f t="shared" si="108"/>
        <v>10392.134339999999</v>
      </c>
      <c r="BM32" s="390">
        <f t="shared" si="109"/>
        <v>68094.460262849985</v>
      </c>
      <c r="BN32" s="338" t="s">
        <v>336</v>
      </c>
      <c r="BO32" s="388">
        <f t="shared" ref="BO32:BO34" si="143">BJ32*1.0225</f>
        <v>53129.786813249986</v>
      </c>
      <c r="BP32" s="389">
        <f t="shared" si="133"/>
        <v>5870.8414428641236</v>
      </c>
      <c r="BQ32" s="389">
        <f t="shared" si="110"/>
        <v>10625.957362649999</v>
      </c>
      <c r="BR32" s="390">
        <f t="shared" si="111"/>
        <v>69626.585618764104</v>
      </c>
      <c r="BS32" s="338" t="s">
        <v>336</v>
      </c>
      <c r="BT32" s="388">
        <f t="shared" si="134"/>
        <v>53661.08468138249</v>
      </c>
      <c r="BU32" s="389">
        <f t="shared" si="135"/>
        <v>5929.5498572927654</v>
      </c>
      <c r="BV32" s="389">
        <f t="shared" si="112"/>
        <v>10732.216936276498</v>
      </c>
      <c r="BW32" s="390">
        <f t="shared" si="113"/>
        <v>70322.851474951749</v>
      </c>
      <c r="BX32" s="338" t="s">
        <v>336</v>
      </c>
      <c r="BY32" s="388">
        <f t="shared" ref="BY32:BY42" si="144">BT32*1.01</f>
        <v>54197.695528196316</v>
      </c>
      <c r="BZ32" s="389">
        <f t="shared" si="56"/>
        <v>6043.0430513938891</v>
      </c>
      <c r="CA32" s="389">
        <f t="shared" si="115"/>
        <v>10839.539105639264</v>
      </c>
      <c r="CB32" s="390">
        <f t="shared" si="116"/>
        <v>71080.277685229477</v>
      </c>
      <c r="CC32" s="338" t="s">
        <v>336</v>
      </c>
      <c r="CD32" s="388">
        <f t="shared" si="142"/>
        <v>55281.649438760243</v>
      </c>
      <c r="CE32" s="389">
        <f t="shared" si="117"/>
        <v>6163.903912421767</v>
      </c>
      <c r="CF32" s="389">
        <f t="shared" si="118"/>
        <v>11056.32988775205</v>
      </c>
      <c r="CG32" s="390">
        <f t="shared" si="119"/>
        <v>72501.883238934068</v>
      </c>
      <c r="CH32" s="338" t="s">
        <v>336</v>
      </c>
      <c r="CI32" s="388">
        <f t="shared" si="137"/>
        <v>55834.465933147847</v>
      </c>
      <c r="CJ32" s="389">
        <f t="shared" si="120"/>
        <v>6225.5429515459855</v>
      </c>
      <c r="CK32" s="389">
        <f t="shared" si="121"/>
        <v>11166.89318662957</v>
      </c>
      <c r="CL32" s="390">
        <f t="shared" si="122"/>
        <v>73226.902071323406</v>
      </c>
      <c r="CM32" s="338" t="s">
        <v>336</v>
      </c>
      <c r="CN32" s="388">
        <f t="shared" si="141"/>
        <v>56392.810592479327</v>
      </c>
      <c r="CO32" s="389">
        <f t="shared" si="123"/>
        <v>6287.7983810614451</v>
      </c>
      <c r="CP32" s="389">
        <f t="shared" si="124"/>
        <v>11278.562118495865</v>
      </c>
      <c r="CQ32" s="390">
        <f t="shared" si="125"/>
        <v>73959.171092036646</v>
      </c>
      <c r="CR32" s="338" t="s">
        <v>336</v>
      </c>
      <c r="CS32" s="388">
        <f t="shared" si="139"/>
        <v>56956.738698404122</v>
      </c>
      <c r="CT32" s="389">
        <f t="shared" si="126"/>
        <v>6350.6763648720598</v>
      </c>
      <c r="CU32" s="389">
        <f t="shared" si="127"/>
        <v>11391.347739680825</v>
      </c>
      <c r="CV32" s="390">
        <f t="shared" si="128"/>
        <v>74698.762802957004</v>
      </c>
      <c r="CW32" s="547"/>
      <c r="DA32" s="258">
        <v>-0.2775000000037835</v>
      </c>
    </row>
    <row r="33" spans="1:105" ht="13.5" x14ac:dyDescent="0.25">
      <c r="A33" s="346"/>
      <c r="B33" s="338" t="s">
        <v>337</v>
      </c>
      <c r="C33" s="259">
        <v>45930</v>
      </c>
      <c r="D33" s="253">
        <v>4937.4750000000004</v>
      </c>
      <c r="E33" s="254">
        <v>9186</v>
      </c>
      <c r="F33" s="255">
        <v>60053.474999999999</v>
      </c>
      <c r="G33" s="256"/>
      <c r="H33" s="259">
        <f t="shared" si="0"/>
        <v>46389.3</v>
      </c>
      <c r="I33" s="253">
        <f t="shared" si="23"/>
        <v>5033.2390500000001</v>
      </c>
      <c r="J33" s="254">
        <f t="shared" si="24"/>
        <v>9277.86</v>
      </c>
      <c r="K33" s="285">
        <f t="shared" si="25"/>
        <v>60700.399050000007</v>
      </c>
      <c r="L33" s="256"/>
      <c r="M33" s="259">
        <f t="shared" si="1"/>
        <v>46853.193000000007</v>
      </c>
      <c r="N33" s="253">
        <f t="shared" si="26"/>
        <v>5083.5714405000008</v>
      </c>
      <c r="O33" s="254">
        <f t="shared" si="27"/>
        <v>9370.638600000002</v>
      </c>
      <c r="P33" s="285">
        <f t="shared" si="28"/>
        <v>61307.403040500009</v>
      </c>
      <c r="Q33" s="256"/>
      <c r="R33" s="259">
        <f t="shared" si="83"/>
        <v>46853.193000000007</v>
      </c>
      <c r="S33" s="253">
        <f t="shared" si="29"/>
        <v>5083.5714405000008</v>
      </c>
      <c r="T33" s="254">
        <f t="shared" si="30"/>
        <v>9370.638600000002</v>
      </c>
      <c r="U33" s="285">
        <f t="shared" si="31"/>
        <v>61307.403040500009</v>
      </c>
      <c r="V33" s="256"/>
      <c r="W33" s="17" t="s">
        <v>35</v>
      </c>
      <c r="X33" s="259">
        <f t="shared" si="32"/>
        <v>47673.123877500009</v>
      </c>
      <c r="Y33" s="254">
        <f t="shared" si="33"/>
        <v>5220.2070645862514</v>
      </c>
      <c r="Z33" s="254">
        <f t="shared" si="34"/>
        <v>9534.6247755000022</v>
      </c>
      <c r="AA33" s="285">
        <f t="shared" si="35"/>
        <v>62427.955717586265</v>
      </c>
      <c r="AB33" s="256"/>
      <c r="AC33" s="17" t="s">
        <v>35</v>
      </c>
      <c r="AD33" s="259">
        <f t="shared" si="90"/>
        <v>47673.123877500009</v>
      </c>
      <c r="AE33" s="254">
        <f t="shared" si="36"/>
        <v>5267.8801884637514</v>
      </c>
      <c r="AF33" s="254">
        <f t="shared" si="37"/>
        <v>9534.6247755000022</v>
      </c>
      <c r="AG33" s="285">
        <f t="shared" si="38"/>
        <v>62475.62884146376</v>
      </c>
      <c r="AH33" s="256"/>
      <c r="AI33" s="17" t="s">
        <v>337</v>
      </c>
      <c r="AJ33" s="388">
        <f t="shared" si="91"/>
        <v>48626.586355050007</v>
      </c>
      <c r="AK33" s="389">
        <f t="shared" si="92"/>
        <v>5373.2377922330261</v>
      </c>
      <c r="AL33" s="389">
        <f t="shared" si="93"/>
        <v>9725.3172710100025</v>
      </c>
      <c r="AM33" s="390">
        <f t="shared" si="94"/>
        <v>63725.141418293038</v>
      </c>
      <c r="AN33" s="419"/>
      <c r="AO33" s="338" t="s">
        <v>337</v>
      </c>
      <c r="AP33" s="388">
        <f t="shared" si="140"/>
        <v>49126.586355050007</v>
      </c>
      <c r="AQ33" s="389">
        <f t="shared" si="95"/>
        <v>5428.4877922330261</v>
      </c>
      <c r="AR33" s="389">
        <f t="shared" si="96"/>
        <v>9825.3172710100025</v>
      </c>
      <c r="AS33" s="390">
        <f t="shared" si="97"/>
        <v>64380.391418293038</v>
      </c>
      <c r="AT33" s="338" t="s">
        <v>337</v>
      </c>
      <c r="AU33" s="388">
        <f t="shared" si="129"/>
        <v>49617.852218600507</v>
      </c>
      <c r="AV33" s="389">
        <f t="shared" si="98"/>
        <v>5482.7726701553556</v>
      </c>
      <c r="AW33" s="389">
        <f t="shared" si="99"/>
        <v>9923.570443720102</v>
      </c>
      <c r="AX33" s="390">
        <f t="shared" si="100"/>
        <v>65024.195332475967</v>
      </c>
      <c r="AY33" s="338" t="s">
        <v>337</v>
      </c>
      <c r="AZ33" s="388">
        <v>51617</v>
      </c>
      <c r="BA33" s="389">
        <f t="shared" si="101"/>
        <v>5703.6785</v>
      </c>
      <c r="BB33" s="389">
        <f t="shared" si="102"/>
        <v>10323.400000000001</v>
      </c>
      <c r="BC33" s="390">
        <f t="shared" si="103"/>
        <v>67644.078500000003</v>
      </c>
      <c r="BD33" s="338" t="s">
        <v>337</v>
      </c>
      <c r="BE33" s="388">
        <v>52650</v>
      </c>
      <c r="BF33" s="389">
        <f t="shared" si="104"/>
        <v>5817.8249999999998</v>
      </c>
      <c r="BG33" s="389">
        <f t="shared" si="105"/>
        <v>10530</v>
      </c>
      <c r="BH33" s="390">
        <f t="shared" si="106"/>
        <v>68997.824999999997</v>
      </c>
      <c r="BI33" s="338" t="s">
        <v>337</v>
      </c>
      <c r="BJ33" s="388">
        <f t="shared" ref="BJ33:BJ42" si="145">BE33*101.5%</f>
        <v>53439.749999999993</v>
      </c>
      <c r="BK33" s="389">
        <f t="shared" si="107"/>
        <v>5905.0923749999993</v>
      </c>
      <c r="BL33" s="389">
        <f t="shared" si="108"/>
        <v>10687.949999999999</v>
      </c>
      <c r="BM33" s="390">
        <f t="shared" si="109"/>
        <v>70032.79237499999</v>
      </c>
      <c r="BN33" s="338" t="s">
        <v>337</v>
      </c>
      <c r="BO33" s="388">
        <f t="shared" si="143"/>
        <v>54642.144374999989</v>
      </c>
      <c r="BP33" s="389">
        <f t="shared" si="133"/>
        <v>6037.9569534374987</v>
      </c>
      <c r="BQ33" s="389">
        <f t="shared" si="110"/>
        <v>10928.428874999998</v>
      </c>
      <c r="BR33" s="390">
        <f t="shared" si="111"/>
        <v>71608.530203437491</v>
      </c>
      <c r="BS33" s="338" t="s">
        <v>337</v>
      </c>
      <c r="BT33" s="388">
        <f t="shared" si="134"/>
        <v>55188.565818749987</v>
      </c>
      <c r="BU33" s="389">
        <f t="shared" si="135"/>
        <v>6098.3365229718738</v>
      </c>
      <c r="BV33" s="389">
        <f t="shared" si="112"/>
        <v>11037.713163749999</v>
      </c>
      <c r="BW33" s="390">
        <f t="shared" si="113"/>
        <v>72324.615505471855</v>
      </c>
      <c r="BX33" s="338" t="s">
        <v>337</v>
      </c>
      <c r="BY33" s="388">
        <f t="shared" si="144"/>
        <v>55740.451476937487</v>
      </c>
      <c r="BZ33" s="389">
        <f t="shared" si="56"/>
        <v>6215.06033967853</v>
      </c>
      <c r="CA33" s="389">
        <f t="shared" si="115"/>
        <v>11148.090295387497</v>
      </c>
      <c r="CB33" s="390">
        <f t="shared" si="116"/>
        <v>73103.602112003515</v>
      </c>
      <c r="CC33" s="338" t="s">
        <v>337</v>
      </c>
      <c r="CD33" s="388">
        <f t="shared" si="142"/>
        <v>56855.260506476239</v>
      </c>
      <c r="CE33" s="389">
        <f t="shared" si="117"/>
        <v>6339.3615464721006</v>
      </c>
      <c r="CF33" s="389">
        <f t="shared" si="118"/>
        <v>11371.052101295249</v>
      </c>
      <c r="CG33" s="390">
        <f t="shared" si="119"/>
        <v>74565.674154243592</v>
      </c>
      <c r="CH33" s="338" t="s">
        <v>337</v>
      </c>
      <c r="CI33" s="388">
        <f t="shared" si="137"/>
        <v>57423.813111541</v>
      </c>
      <c r="CJ33" s="389">
        <f t="shared" si="120"/>
        <v>6402.7551619368214</v>
      </c>
      <c r="CK33" s="389">
        <f t="shared" si="121"/>
        <v>11484.762622308201</v>
      </c>
      <c r="CL33" s="390">
        <f t="shared" si="122"/>
        <v>75311.330895786028</v>
      </c>
      <c r="CM33" s="338" t="s">
        <v>337</v>
      </c>
      <c r="CN33" s="388">
        <f t="shared" si="141"/>
        <v>57998.051242656409</v>
      </c>
      <c r="CO33" s="389">
        <f t="shared" si="123"/>
        <v>6466.7827135561902</v>
      </c>
      <c r="CP33" s="389">
        <f t="shared" si="124"/>
        <v>11599.610248531282</v>
      </c>
      <c r="CQ33" s="390">
        <f t="shared" si="125"/>
        <v>76064.444204743879</v>
      </c>
      <c r="CR33" s="338" t="s">
        <v>337</v>
      </c>
      <c r="CS33" s="388">
        <f t="shared" si="139"/>
        <v>58578.031755082971</v>
      </c>
      <c r="CT33" s="389">
        <f t="shared" si="126"/>
        <v>6531.4505406917515</v>
      </c>
      <c r="CU33" s="389">
        <f t="shared" si="127"/>
        <v>11715.606351016595</v>
      </c>
      <c r="CV33" s="390">
        <f t="shared" si="128"/>
        <v>76825.088646791322</v>
      </c>
      <c r="CW33" s="325" t="s">
        <v>44</v>
      </c>
      <c r="DA33" s="258">
        <v>0.47499999999854481</v>
      </c>
    </row>
    <row r="34" spans="1:105" ht="14.25" thickBot="1" x14ac:dyDescent="0.3">
      <c r="A34" s="346"/>
      <c r="B34" s="338" t="s">
        <v>338</v>
      </c>
      <c r="C34" s="260">
        <v>47255</v>
      </c>
      <c r="D34" s="261">
        <v>5079.9125000000004</v>
      </c>
      <c r="E34" s="262">
        <v>9451</v>
      </c>
      <c r="F34" s="263">
        <v>61785.912499999999</v>
      </c>
      <c r="G34" s="256"/>
      <c r="H34" s="260">
        <f t="shared" si="0"/>
        <v>47727.55</v>
      </c>
      <c r="I34" s="261">
        <f t="shared" si="23"/>
        <v>5178.4391750000004</v>
      </c>
      <c r="J34" s="262">
        <f t="shared" si="24"/>
        <v>9545.51</v>
      </c>
      <c r="K34" s="286">
        <f t="shared" si="25"/>
        <v>62451.499175000004</v>
      </c>
      <c r="L34" s="256"/>
      <c r="M34" s="260">
        <f t="shared" si="1"/>
        <v>48204.825500000006</v>
      </c>
      <c r="N34" s="261">
        <f t="shared" si="26"/>
        <v>5230.2235667500008</v>
      </c>
      <c r="O34" s="262">
        <f t="shared" si="27"/>
        <v>9640.9651000000013</v>
      </c>
      <c r="P34" s="286">
        <f t="shared" si="28"/>
        <v>63076.014166750007</v>
      </c>
      <c r="Q34" s="256"/>
      <c r="R34" s="260">
        <f t="shared" si="83"/>
        <v>48204.825500000006</v>
      </c>
      <c r="S34" s="261">
        <f t="shared" si="29"/>
        <v>5230.2235667500008</v>
      </c>
      <c r="T34" s="262">
        <f t="shared" si="30"/>
        <v>9640.9651000000013</v>
      </c>
      <c r="U34" s="286">
        <f t="shared" si="31"/>
        <v>63076.014166750007</v>
      </c>
      <c r="V34" s="256"/>
      <c r="W34" s="17" t="s">
        <v>36</v>
      </c>
      <c r="X34" s="260">
        <f t="shared" si="32"/>
        <v>49048.409946250009</v>
      </c>
      <c r="Y34" s="262">
        <f t="shared" si="33"/>
        <v>5370.8008891143763</v>
      </c>
      <c r="Z34" s="262">
        <f t="shared" si="34"/>
        <v>9809.6819892500025</v>
      </c>
      <c r="AA34" s="286">
        <f t="shared" si="35"/>
        <v>64228.892824614391</v>
      </c>
      <c r="AB34" s="256"/>
      <c r="AC34" s="17" t="s">
        <v>36</v>
      </c>
      <c r="AD34" s="260">
        <f t="shared" si="90"/>
        <v>49048.409946250009</v>
      </c>
      <c r="AE34" s="262">
        <f t="shared" si="36"/>
        <v>5419.8492990606264</v>
      </c>
      <c r="AF34" s="262">
        <f t="shared" si="37"/>
        <v>9809.6819892500025</v>
      </c>
      <c r="AG34" s="286">
        <f t="shared" si="38"/>
        <v>64277.94123456064</v>
      </c>
      <c r="AH34" s="256"/>
      <c r="AI34" s="17" t="s">
        <v>338</v>
      </c>
      <c r="AJ34" s="422">
        <f t="shared" si="91"/>
        <v>50029.378145175011</v>
      </c>
      <c r="AK34" s="398">
        <f t="shared" si="92"/>
        <v>5528.2462850418387</v>
      </c>
      <c r="AL34" s="398">
        <f t="shared" si="93"/>
        <v>10005.875629035003</v>
      </c>
      <c r="AM34" s="399">
        <f t="shared" si="94"/>
        <v>65563.500059251848</v>
      </c>
      <c r="AN34" s="419"/>
      <c r="AO34" s="338" t="s">
        <v>338</v>
      </c>
      <c r="AP34" s="422">
        <f>AJ34*1.01</f>
        <v>50529.671926626761</v>
      </c>
      <c r="AQ34" s="398">
        <f t="shared" si="95"/>
        <v>5583.5287478922573</v>
      </c>
      <c r="AR34" s="398">
        <f t="shared" si="96"/>
        <v>10105.934385325352</v>
      </c>
      <c r="AS34" s="399">
        <f t="shared" si="97"/>
        <v>66219.135059844368</v>
      </c>
      <c r="AT34" s="338" t="s">
        <v>338</v>
      </c>
      <c r="AU34" s="397">
        <f t="shared" si="129"/>
        <v>51034.96864589303</v>
      </c>
      <c r="AV34" s="398">
        <f t="shared" si="98"/>
        <v>5639.3640353711799</v>
      </c>
      <c r="AW34" s="398">
        <f t="shared" si="99"/>
        <v>10206.993729178606</v>
      </c>
      <c r="AX34" s="399">
        <f t="shared" si="100"/>
        <v>66881.326410442824</v>
      </c>
      <c r="AY34" s="338" t="s">
        <v>338</v>
      </c>
      <c r="AZ34" s="388">
        <v>53091</v>
      </c>
      <c r="BA34" s="398">
        <f t="shared" si="101"/>
        <v>5866.5555000000004</v>
      </c>
      <c r="BB34" s="398">
        <f t="shared" si="102"/>
        <v>10618.2</v>
      </c>
      <c r="BC34" s="399">
        <f t="shared" si="103"/>
        <v>69575.755499999999</v>
      </c>
      <c r="BD34" s="459" t="s">
        <v>338</v>
      </c>
      <c r="BE34" s="388">
        <f t="shared" si="130"/>
        <v>54152.82</v>
      </c>
      <c r="BF34" s="398">
        <f t="shared" si="104"/>
        <v>5983.8866100000005</v>
      </c>
      <c r="BG34" s="398">
        <f t="shared" si="105"/>
        <v>10830.564</v>
      </c>
      <c r="BH34" s="399">
        <f t="shared" si="106"/>
        <v>70967.270610000007</v>
      </c>
      <c r="BI34" s="459" t="s">
        <v>338</v>
      </c>
      <c r="BJ34" s="397">
        <f t="shared" si="145"/>
        <v>54965.112299999993</v>
      </c>
      <c r="BK34" s="398">
        <f t="shared" si="107"/>
        <v>6073.644909149999</v>
      </c>
      <c r="BL34" s="398">
        <f t="shared" si="108"/>
        <v>10993.02246</v>
      </c>
      <c r="BM34" s="399">
        <f t="shared" si="109"/>
        <v>72031.779669149983</v>
      </c>
      <c r="BN34" s="459" t="s">
        <v>338</v>
      </c>
      <c r="BO34" s="397">
        <f t="shared" si="143"/>
        <v>56201.82732674999</v>
      </c>
      <c r="BP34" s="403">
        <f t="shared" si="133"/>
        <v>6210.301919605874</v>
      </c>
      <c r="BQ34" s="398">
        <f t="shared" si="110"/>
        <v>11240.365465349998</v>
      </c>
      <c r="BR34" s="399">
        <f t="shared" si="111"/>
        <v>73652.494711705862</v>
      </c>
      <c r="BS34" s="459" t="s">
        <v>338</v>
      </c>
      <c r="BT34" s="397">
        <f t="shared" si="134"/>
        <v>56763.845600017492</v>
      </c>
      <c r="BU34" s="403">
        <f t="shared" si="135"/>
        <v>6272.404938801933</v>
      </c>
      <c r="BV34" s="398">
        <f t="shared" si="112"/>
        <v>11352.769120003499</v>
      </c>
      <c r="BW34" s="399">
        <f t="shared" si="113"/>
        <v>74389.01965882293</v>
      </c>
      <c r="BX34" s="459" t="s">
        <v>338</v>
      </c>
      <c r="BY34" s="397">
        <f t="shared" si="144"/>
        <v>57331.484056017667</v>
      </c>
      <c r="BZ34" s="403">
        <f t="shared" si="56"/>
        <v>6392.4604722459699</v>
      </c>
      <c r="CA34" s="398">
        <f t="shared" si="115"/>
        <v>11466.296811203534</v>
      </c>
      <c r="CB34" s="399">
        <f t="shared" si="116"/>
        <v>75190.241339467175</v>
      </c>
      <c r="CC34" s="459" t="s">
        <v>338</v>
      </c>
      <c r="CD34" s="397">
        <f t="shared" si="142"/>
        <v>58478.113737138025</v>
      </c>
      <c r="CE34" s="403">
        <f t="shared" si="117"/>
        <v>6520.3096816908901</v>
      </c>
      <c r="CF34" s="398">
        <f t="shared" si="118"/>
        <v>11695.622747427606</v>
      </c>
      <c r="CG34" s="399">
        <f t="shared" si="119"/>
        <v>76694.046166256521</v>
      </c>
      <c r="CH34" s="459" t="s">
        <v>338</v>
      </c>
      <c r="CI34" s="397">
        <f t="shared" si="137"/>
        <v>59062.894874509402</v>
      </c>
      <c r="CJ34" s="403">
        <f t="shared" si="120"/>
        <v>6585.5127785077984</v>
      </c>
      <c r="CK34" s="398">
        <f t="shared" si="121"/>
        <v>11812.57897490188</v>
      </c>
      <c r="CL34" s="399">
        <f t="shared" si="122"/>
        <v>77460.986627919076</v>
      </c>
      <c r="CM34" s="459" t="s">
        <v>338</v>
      </c>
      <c r="CN34" s="397">
        <f t="shared" si="141"/>
        <v>59653.523823254494</v>
      </c>
      <c r="CO34" s="403">
        <f t="shared" si="123"/>
        <v>6651.3679062928759</v>
      </c>
      <c r="CP34" s="398">
        <f t="shared" si="124"/>
        <v>11930.7047646509</v>
      </c>
      <c r="CQ34" s="399">
        <f t="shared" si="125"/>
        <v>78235.596494198267</v>
      </c>
      <c r="CR34" s="459" t="s">
        <v>338</v>
      </c>
      <c r="CS34" s="397">
        <f t="shared" si="139"/>
        <v>60250.059061487038</v>
      </c>
      <c r="CT34" s="403">
        <f t="shared" si="126"/>
        <v>6717.8815853558044</v>
      </c>
      <c r="CU34" s="398">
        <f t="shared" si="127"/>
        <v>12050.011812297409</v>
      </c>
      <c r="CV34" s="399">
        <f t="shared" si="128"/>
        <v>79017.952459140259</v>
      </c>
      <c r="CW34" s="333"/>
      <c r="DA34" s="258">
        <v>-8.7500000001455192E-2</v>
      </c>
    </row>
    <row r="35" spans="1:105" ht="13.15" customHeight="1" x14ac:dyDescent="0.25">
      <c r="A35" s="35" t="s">
        <v>46</v>
      </c>
      <c r="B35" s="348" t="s">
        <v>22</v>
      </c>
      <c r="C35" s="264">
        <v>52716</v>
      </c>
      <c r="D35" s="265">
        <v>5666.97</v>
      </c>
      <c r="E35" s="266">
        <v>10543.2</v>
      </c>
      <c r="F35" s="267">
        <v>68926.17</v>
      </c>
      <c r="G35" s="256"/>
      <c r="H35" s="264">
        <f t="shared" si="0"/>
        <v>53243.16</v>
      </c>
      <c r="I35" s="265">
        <f t="shared" si="23"/>
        <v>5776.8828600000006</v>
      </c>
      <c r="J35" s="266">
        <f t="shared" si="24"/>
        <v>10648.632000000001</v>
      </c>
      <c r="K35" s="287">
        <f t="shared" si="25"/>
        <v>69668.674859999999</v>
      </c>
      <c r="L35" s="256"/>
      <c r="M35" s="264">
        <f t="shared" si="1"/>
        <v>53775.591600000007</v>
      </c>
      <c r="N35" s="265">
        <f t="shared" si="26"/>
        <v>5834.6516886000009</v>
      </c>
      <c r="O35" s="266">
        <f t="shared" si="27"/>
        <v>10755.118320000001</v>
      </c>
      <c r="P35" s="287">
        <f t="shared" si="28"/>
        <v>70365.361608600011</v>
      </c>
      <c r="Q35" s="256"/>
      <c r="R35" s="264">
        <f t="shared" si="83"/>
        <v>53775.591600000007</v>
      </c>
      <c r="S35" s="265">
        <f t="shared" si="29"/>
        <v>5834.6516886000009</v>
      </c>
      <c r="T35" s="266">
        <f t="shared" si="30"/>
        <v>10755.118320000001</v>
      </c>
      <c r="U35" s="287">
        <f t="shared" si="31"/>
        <v>70365.361608600011</v>
      </c>
      <c r="V35" s="256"/>
      <c r="W35" s="31" t="s">
        <v>22</v>
      </c>
      <c r="X35" s="264">
        <f t="shared" si="32"/>
        <v>54716.664453000012</v>
      </c>
      <c r="Y35" s="266">
        <f t="shared" si="33"/>
        <v>5991.4747576035015</v>
      </c>
      <c r="Z35" s="266">
        <f t="shared" si="34"/>
        <v>10943.332890600002</v>
      </c>
      <c r="AA35" s="287">
        <f t="shared" si="35"/>
        <v>71651.472101203515</v>
      </c>
      <c r="AB35" s="256"/>
      <c r="AC35" s="31" t="s">
        <v>22</v>
      </c>
      <c r="AD35" s="264">
        <f t="shared" si="90"/>
        <v>54716.664453000012</v>
      </c>
      <c r="AE35" s="266">
        <f t="shared" si="36"/>
        <v>6046.1914220565013</v>
      </c>
      <c r="AF35" s="266">
        <f t="shared" si="37"/>
        <v>10943.332890600002</v>
      </c>
      <c r="AG35" s="287">
        <f t="shared" si="38"/>
        <v>71706.188765656523</v>
      </c>
      <c r="AH35" s="256"/>
      <c r="AI35" s="31" t="s">
        <v>22</v>
      </c>
      <c r="AJ35" s="421">
        <f t="shared" si="91"/>
        <v>55810.997742060012</v>
      </c>
      <c r="AK35" s="400">
        <f t="shared" si="92"/>
        <v>6167.1152504976317</v>
      </c>
      <c r="AL35" s="400">
        <f t="shared" si="93"/>
        <v>11162.199548412003</v>
      </c>
      <c r="AM35" s="401">
        <f t="shared" si="94"/>
        <v>73140.312540969651</v>
      </c>
      <c r="AN35" s="419"/>
      <c r="AO35" s="348" t="s">
        <v>22</v>
      </c>
      <c r="AP35" s="421">
        <f>AJ35*1.01</f>
        <v>56369.107719480613</v>
      </c>
      <c r="AQ35" s="400">
        <f t="shared" si="95"/>
        <v>6228.7864030026076</v>
      </c>
      <c r="AR35" s="400">
        <f t="shared" si="96"/>
        <v>11273.821543896123</v>
      </c>
      <c r="AS35" s="401">
        <f t="shared" si="97"/>
        <v>73871.715666379343</v>
      </c>
      <c r="AT35" s="348" t="s">
        <v>22</v>
      </c>
      <c r="AU35" s="388">
        <f>AP35*1.01</f>
        <v>56932.798796675423</v>
      </c>
      <c r="AV35" s="400">
        <f t="shared" si="98"/>
        <v>6291.0742670326345</v>
      </c>
      <c r="AW35" s="400">
        <f t="shared" si="99"/>
        <v>11386.559759335085</v>
      </c>
      <c r="AX35" s="401">
        <f t="shared" si="100"/>
        <v>74610.432823043142</v>
      </c>
      <c r="AY35" s="348" t="s">
        <v>22</v>
      </c>
      <c r="AZ35" s="402">
        <v>59227</v>
      </c>
      <c r="BA35" s="400">
        <f t="shared" si="101"/>
        <v>6544.5834999999997</v>
      </c>
      <c r="BB35" s="400">
        <f t="shared" si="102"/>
        <v>11845.400000000001</v>
      </c>
      <c r="BC35" s="401">
        <f t="shared" si="103"/>
        <v>77616.983500000002</v>
      </c>
      <c r="BD35" s="338" t="s">
        <v>22</v>
      </c>
      <c r="BE35" s="402">
        <f>AZ35*1.02</f>
        <v>60411.54</v>
      </c>
      <c r="BF35" s="400">
        <f t="shared" si="104"/>
        <v>6675.4751699999997</v>
      </c>
      <c r="BG35" s="400">
        <f t="shared" si="105"/>
        <v>12082.308000000001</v>
      </c>
      <c r="BH35" s="401">
        <f t="shared" si="106"/>
        <v>79169.323170000003</v>
      </c>
      <c r="BI35" s="338" t="s">
        <v>22</v>
      </c>
      <c r="BJ35" s="388">
        <f t="shared" si="145"/>
        <v>61317.713099999994</v>
      </c>
      <c r="BK35" s="400">
        <f t="shared" si="107"/>
        <v>6775.6072975499992</v>
      </c>
      <c r="BL35" s="400">
        <f t="shared" si="108"/>
        <v>12263.54262</v>
      </c>
      <c r="BM35" s="401">
        <f t="shared" si="109"/>
        <v>80356.86301755</v>
      </c>
      <c r="BN35" s="338" t="s">
        <v>22</v>
      </c>
      <c r="BO35" s="388">
        <f>BJ35*1.0225</f>
        <v>62697.361644749988</v>
      </c>
      <c r="BP35" s="389">
        <f t="shared" si="133"/>
        <v>6928.058461744874</v>
      </c>
      <c r="BQ35" s="400">
        <f t="shared" si="110"/>
        <v>12539.472328949998</v>
      </c>
      <c r="BR35" s="401">
        <f t="shared" si="111"/>
        <v>82164.892435444854</v>
      </c>
      <c r="BS35" s="338" t="s">
        <v>22</v>
      </c>
      <c r="BT35" s="388">
        <f t="shared" si="134"/>
        <v>63324.335261197491</v>
      </c>
      <c r="BU35" s="389">
        <f t="shared" si="135"/>
        <v>6997.3390463623227</v>
      </c>
      <c r="BV35" s="400">
        <f t="shared" si="112"/>
        <v>12664.867052239499</v>
      </c>
      <c r="BW35" s="401">
        <f t="shared" si="113"/>
        <v>82986.541359799317</v>
      </c>
      <c r="BX35" s="338" t="s">
        <v>22</v>
      </c>
      <c r="BY35" s="388">
        <f t="shared" si="144"/>
        <v>63957.57861380947</v>
      </c>
      <c r="BZ35" s="389">
        <f t="shared" si="56"/>
        <v>7131.2700154397562</v>
      </c>
      <c r="CA35" s="400">
        <f t="shared" si="115"/>
        <v>12791.515722761895</v>
      </c>
      <c r="CB35" s="401">
        <f t="shared" si="116"/>
        <v>83880.364352011122</v>
      </c>
      <c r="CC35" s="338" t="s">
        <v>22</v>
      </c>
      <c r="CD35" s="388">
        <f t="shared" si="142"/>
        <v>65236.730186085661</v>
      </c>
      <c r="CE35" s="389">
        <f t="shared" si="117"/>
        <v>7273.8954157485514</v>
      </c>
      <c r="CF35" s="400">
        <f t="shared" si="118"/>
        <v>13047.346037217132</v>
      </c>
      <c r="CG35" s="401">
        <f t="shared" si="119"/>
        <v>85557.971639051335</v>
      </c>
      <c r="CH35" s="338" t="s">
        <v>22</v>
      </c>
      <c r="CI35" s="388">
        <f t="shared" si="137"/>
        <v>65889.097487946521</v>
      </c>
      <c r="CJ35" s="389">
        <f t="shared" si="120"/>
        <v>7346.6343699060371</v>
      </c>
      <c r="CK35" s="400">
        <f t="shared" si="121"/>
        <v>13177.819497589306</v>
      </c>
      <c r="CL35" s="401">
        <f t="shared" si="122"/>
        <v>86413.551355441858</v>
      </c>
      <c r="CM35" s="338" t="s">
        <v>22</v>
      </c>
      <c r="CN35" s="388">
        <f t="shared" si="141"/>
        <v>66547.98846282599</v>
      </c>
      <c r="CO35" s="389">
        <f t="shared" si="123"/>
        <v>7420.1007136050976</v>
      </c>
      <c r="CP35" s="400">
        <f t="shared" si="124"/>
        <v>13309.597692565199</v>
      </c>
      <c r="CQ35" s="401">
        <f t="shared" si="125"/>
        <v>87277.686868996301</v>
      </c>
      <c r="CR35" s="338" t="s">
        <v>22</v>
      </c>
      <c r="CS35" s="388">
        <f t="shared" si="139"/>
        <v>67213.468347454254</v>
      </c>
      <c r="CT35" s="389">
        <f t="shared" si="126"/>
        <v>7494.3017207411494</v>
      </c>
      <c r="CU35" s="400">
        <f t="shared" si="127"/>
        <v>13442.693669490851</v>
      </c>
      <c r="CV35" s="401">
        <f t="shared" si="128"/>
        <v>88150.463737686252</v>
      </c>
      <c r="CW35" s="326" t="s">
        <v>343</v>
      </c>
      <c r="DA35" s="258">
        <v>0.16999999999825377</v>
      </c>
    </row>
    <row r="36" spans="1:105" ht="13.5" x14ac:dyDescent="0.25">
      <c r="A36" s="416" t="s">
        <v>67</v>
      </c>
      <c r="B36" s="338" t="s">
        <v>24</v>
      </c>
      <c r="C36" s="259">
        <v>54245</v>
      </c>
      <c r="D36" s="253">
        <v>5831.3374999999996</v>
      </c>
      <c r="E36" s="254">
        <v>10849</v>
      </c>
      <c r="F36" s="255">
        <v>70925.337499999994</v>
      </c>
      <c r="G36" s="256"/>
      <c r="H36" s="259">
        <f t="shared" si="0"/>
        <v>54787.45</v>
      </c>
      <c r="I36" s="253">
        <f t="shared" si="23"/>
        <v>5944.4383250000001</v>
      </c>
      <c r="J36" s="254">
        <f t="shared" si="24"/>
        <v>10957.49</v>
      </c>
      <c r="K36" s="285">
        <f t="shared" si="25"/>
        <v>71689.378324999998</v>
      </c>
      <c r="L36" s="256"/>
      <c r="M36" s="259">
        <f t="shared" si="1"/>
        <v>55335.324499999995</v>
      </c>
      <c r="N36" s="253">
        <f t="shared" si="26"/>
        <v>6003.8827082499993</v>
      </c>
      <c r="O36" s="254">
        <f t="shared" si="27"/>
        <v>11067.064899999999</v>
      </c>
      <c r="P36" s="285">
        <f t="shared" si="28"/>
        <v>72406.272108249992</v>
      </c>
      <c r="Q36" s="256"/>
      <c r="R36" s="259">
        <f t="shared" si="83"/>
        <v>55335.324499999995</v>
      </c>
      <c r="S36" s="253">
        <f t="shared" si="29"/>
        <v>6003.8827082499993</v>
      </c>
      <c r="T36" s="254">
        <f t="shared" si="30"/>
        <v>11067.064899999999</v>
      </c>
      <c r="U36" s="285">
        <f t="shared" si="31"/>
        <v>72406.272108249992</v>
      </c>
      <c r="V36" s="256"/>
      <c r="W36" s="17" t="s">
        <v>24</v>
      </c>
      <c r="X36" s="259">
        <f t="shared" si="32"/>
        <v>56303.692678749998</v>
      </c>
      <c r="Y36" s="254">
        <f t="shared" si="33"/>
        <v>6165.2543483231248</v>
      </c>
      <c r="Z36" s="254">
        <f t="shared" si="34"/>
        <v>11260.738535750001</v>
      </c>
      <c r="AA36" s="285">
        <f t="shared" si="35"/>
        <v>73729.685562823128</v>
      </c>
      <c r="AB36" s="256"/>
      <c r="AC36" s="17" t="s">
        <v>24</v>
      </c>
      <c r="AD36" s="259">
        <f t="shared" si="90"/>
        <v>56303.692678749998</v>
      </c>
      <c r="AE36" s="254">
        <f t="shared" si="36"/>
        <v>6221.5580410018747</v>
      </c>
      <c r="AF36" s="254">
        <f t="shared" si="37"/>
        <v>11260.738535750001</v>
      </c>
      <c r="AG36" s="285">
        <f t="shared" si="38"/>
        <v>73785.989255501874</v>
      </c>
      <c r="AH36" s="256"/>
      <c r="AI36" s="17" t="s">
        <v>24</v>
      </c>
      <c r="AJ36" s="388">
        <f t="shared" si="91"/>
        <v>57429.766532324997</v>
      </c>
      <c r="AK36" s="389">
        <f t="shared" si="92"/>
        <v>6345.9892018219125</v>
      </c>
      <c r="AL36" s="389">
        <f t="shared" si="93"/>
        <v>11485.953306465</v>
      </c>
      <c r="AM36" s="390">
        <f t="shared" si="94"/>
        <v>75261.70904061191</v>
      </c>
      <c r="AN36" s="419"/>
      <c r="AO36" s="338" t="s">
        <v>24</v>
      </c>
      <c r="AP36" s="388">
        <f>AJ36*1.01</f>
        <v>58004.064197648244</v>
      </c>
      <c r="AQ36" s="389">
        <f t="shared" si="95"/>
        <v>6409.4490938401314</v>
      </c>
      <c r="AR36" s="389">
        <f t="shared" si="96"/>
        <v>11600.81283952965</v>
      </c>
      <c r="AS36" s="390">
        <f t="shared" si="97"/>
        <v>76014.326131018024</v>
      </c>
      <c r="AT36" s="338" t="s">
        <v>24</v>
      </c>
      <c r="AU36" s="388">
        <f t="shared" ref="AU36:AU38" si="146">AP36*1.01</f>
        <v>58584.104839624728</v>
      </c>
      <c r="AV36" s="389">
        <f t="shared" si="98"/>
        <v>6473.5435847785329</v>
      </c>
      <c r="AW36" s="389">
        <f t="shared" si="99"/>
        <v>11716.820967924947</v>
      </c>
      <c r="AX36" s="390">
        <f t="shared" si="100"/>
        <v>76774.469392328203</v>
      </c>
      <c r="AY36" s="338" t="s">
        <v>24</v>
      </c>
      <c r="AZ36" s="388">
        <v>60945</v>
      </c>
      <c r="BA36" s="389">
        <f t="shared" si="101"/>
        <v>6734.4224999999997</v>
      </c>
      <c r="BB36" s="389">
        <f t="shared" si="102"/>
        <v>12189</v>
      </c>
      <c r="BC36" s="390">
        <f t="shared" si="103"/>
        <v>79868.422500000001</v>
      </c>
      <c r="BD36" s="338" t="s">
        <v>24</v>
      </c>
      <c r="BE36" s="388">
        <f t="shared" ref="BE36:BE42" si="147">AZ36*1.02</f>
        <v>62163.9</v>
      </c>
      <c r="BF36" s="389">
        <f t="shared" si="104"/>
        <v>6869.1109500000002</v>
      </c>
      <c r="BG36" s="389">
        <f t="shared" si="105"/>
        <v>12432.78</v>
      </c>
      <c r="BH36" s="390">
        <f t="shared" si="106"/>
        <v>81465.790949999995</v>
      </c>
      <c r="BI36" s="338" t="s">
        <v>24</v>
      </c>
      <c r="BJ36" s="388">
        <f t="shared" si="145"/>
        <v>63096.358499999995</v>
      </c>
      <c r="BK36" s="389">
        <f t="shared" si="107"/>
        <v>6972.1476142499996</v>
      </c>
      <c r="BL36" s="389">
        <f t="shared" si="108"/>
        <v>12619.271699999999</v>
      </c>
      <c r="BM36" s="390">
        <f t="shared" si="109"/>
        <v>82687.777814249988</v>
      </c>
      <c r="BN36" s="338" t="s">
        <v>24</v>
      </c>
      <c r="BO36" s="388">
        <f t="shared" ref="BO36:BO42" si="148">BJ36*1.0225</f>
        <v>64516.026566249995</v>
      </c>
      <c r="BP36" s="389">
        <f t="shared" si="133"/>
        <v>7129.0209355706247</v>
      </c>
      <c r="BQ36" s="389">
        <f t="shared" si="110"/>
        <v>12903.20531325</v>
      </c>
      <c r="BR36" s="390">
        <f t="shared" si="111"/>
        <v>84548.25281507062</v>
      </c>
      <c r="BS36" s="338" t="s">
        <v>24</v>
      </c>
      <c r="BT36" s="388">
        <f t="shared" si="134"/>
        <v>65161.186831912499</v>
      </c>
      <c r="BU36" s="389">
        <f t="shared" si="135"/>
        <v>7200.3111449263315</v>
      </c>
      <c r="BV36" s="389">
        <f t="shared" si="112"/>
        <v>13032.2373663825</v>
      </c>
      <c r="BW36" s="390">
        <f t="shared" si="113"/>
        <v>85393.735343221328</v>
      </c>
      <c r="BX36" s="338" t="s">
        <v>24</v>
      </c>
      <c r="BY36" s="388">
        <f t="shared" si="144"/>
        <v>65812.798700231622</v>
      </c>
      <c r="BZ36" s="389">
        <f t="shared" si="56"/>
        <v>7338.1270550758263</v>
      </c>
      <c r="CA36" s="389">
        <f t="shared" si="115"/>
        <v>13162.559740046325</v>
      </c>
      <c r="CB36" s="390">
        <f t="shared" si="116"/>
        <v>86313.485495353772</v>
      </c>
      <c r="CC36" s="338" t="s">
        <v>24</v>
      </c>
      <c r="CD36" s="388">
        <f t="shared" si="142"/>
        <v>67129.054674236249</v>
      </c>
      <c r="CE36" s="389">
        <f t="shared" si="117"/>
        <v>7484.8895961773424</v>
      </c>
      <c r="CF36" s="389">
        <f t="shared" si="118"/>
        <v>13425.81093484725</v>
      </c>
      <c r="CG36" s="390">
        <f t="shared" si="119"/>
        <v>88039.755205260837</v>
      </c>
      <c r="CH36" s="338" t="s">
        <v>24</v>
      </c>
      <c r="CI36" s="388">
        <f t="shared" si="137"/>
        <v>67800.345220978619</v>
      </c>
      <c r="CJ36" s="389">
        <f t="shared" si="120"/>
        <v>7559.7384921391158</v>
      </c>
      <c r="CK36" s="389">
        <f t="shared" si="121"/>
        <v>13560.069044195725</v>
      </c>
      <c r="CL36" s="390">
        <f t="shared" si="122"/>
        <v>88920.152757313466</v>
      </c>
      <c r="CM36" s="338" t="s">
        <v>24</v>
      </c>
      <c r="CN36" s="388">
        <f t="shared" si="141"/>
        <v>68478.348673188404</v>
      </c>
      <c r="CO36" s="389">
        <f t="shared" si="123"/>
        <v>7635.3358770605073</v>
      </c>
      <c r="CP36" s="389">
        <f t="shared" si="124"/>
        <v>13695.669734637682</v>
      </c>
      <c r="CQ36" s="390">
        <f t="shared" si="125"/>
        <v>89809.354284886591</v>
      </c>
      <c r="CR36" s="338" t="s">
        <v>24</v>
      </c>
      <c r="CS36" s="388">
        <f t="shared" si="139"/>
        <v>69163.132159920293</v>
      </c>
      <c r="CT36" s="389">
        <f t="shared" si="126"/>
        <v>7711.6892358311125</v>
      </c>
      <c r="CU36" s="389">
        <f t="shared" si="127"/>
        <v>13832.626431984059</v>
      </c>
      <c r="CV36" s="390">
        <f t="shared" si="128"/>
        <v>90707.447827735465</v>
      </c>
      <c r="CW36" s="23" t="s">
        <v>344</v>
      </c>
      <c r="DA36" s="258">
        <v>0.33749999999417923</v>
      </c>
    </row>
    <row r="37" spans="1:105" ht="14.25" customHeight="1" x14ac:dyDescent="0.25">
      <c r="A37" s="346"/>
      <c r="B37" s="338" t="s">
        <v>26</v>
      </c>
      <c r="C37" s="259">
        <v>55820</v>
      </c>
      <c r="D37" s="253">
        <v>6000.65</v>
      </c>
      <c r="E37" s="254">
        <v>11164</v>
      </c>
      <c r="F37" s="255">
        <v>72984.649999999994</v>
      </c>
      <c r="G37" s="256"/>
      <c r="H37" s="259">
        <f t="shared" si="0"/>
        <v>56378.2</v>
      </c>
      <c r="I37" s="253">
        <f t="shared" si="23"/>
        <v>6117.0346999999992</v>
      </c>
      <c r="J37" s="254">
        <f t="shared" si="24"/>
        <v>11275.64</v>
      </c>
      <c r="K37" s="285">
        <f t="shared" si="25"/>
        <v>73770.874699999986</v>
      </c>
      <c r="L37" s="256"/>
      <c r="M37" s="259">
        <f t="shared" si="1"/>
        <v>56941.981999999996</v>
      </c>
      <c r="N37" s="253">
        <f t="shared" si="26"/>
        <v>6178.2050469999995</v>
      </c>
      <c r="O37" s="254">
        <f t="shared" si="27"/>
        <v>11388.3964</v>
      </c>
      <c r="P37" s="285">
        <f t="shared" si="28"/>
        <v>74508.583446999997</v>
      </c>
      <c r="Q37" s="256"/>
      <c r="R37" s="259">
        <f t="shared" si="83"/>
        <v>56941.981999999996</v>
      </c>
      <c r="S37" s="253">
        <f t="shared" si="29"/>
        <v>6178.2050469999995</v>
      </c>
      <c r="T37" s="254">
        <f t="shared" si="30"/>
        <v>11388.3964</v>
      </c>
      <c r="U37" s="285">
        <f t="shared" si="31"/>
        <v>74508.583446999997</v>
      </c>
      <c r="V37" s="256"/>
      <c r="W37" s="17" t="s">
        <v>26</v>
      </c>
      <c r="X37" s="259">
        <f t="shared" si="32"/>
        <v>57938.466684999999</v>
      </c>
      <c r="Y37" s="254">
        <f t="shared" si="33"/>
        <v>6344.2621020075003</v>
      </c>
      <c r="Z37" s="254">
        <f t="shared" si="34"/>
        <v>11587.693337000001</v>
      </c>
      <c r="AA37" s="285">
        <f t="shared" si="35"/>
        <v>75870.422124007498</v>
      </c>
      <c r="AB37" s="256"/>
      <c r="AC37" s="17" t="s">
        <v>26</v>
      </c>
      <c r="AD37" s="259">
        <f t="shared" si="90"/>
        <v>57938.466684999999</v>
      </c>
      <c r="AE37" s="254">
        <f t="shared" si="36"/>
        <v>6402.2005686925004</v>
      </c>
      <c r="AF37" s="254">
        <f t="shared" si="37"/>
        <v>11587.693337000001</v>
      </c>
      <c r="AG37" s="285">
        <f t="shared" si="38"/>
        <v>75928.360590692508</v>
      </c>
      <c r="AH37" s="256"/>
      <c r="AI37" s="17" t="s">
        <v>26</v>
      </c>
      <c r="AJ37" s="388">
        <f t="shared" si="91"/>
        <v>59097.236018700001</v>
      </c>
      <c r="AK37" s="389">
        <f t="shared" si="92"/>
        <v>6530.24458006635</v>
      </c>
      <c r="AL37" s="389">
        <f t="shared" si="93"/>
        <v>11819.447203740001</v>
      </c>
      <c r="AM37" s="390">
        <f t="shared" si="94"/>
        <v>77446.927802506354</v>
      </c>
      <c r="AN37" s="419"/>
      <c r="AO37" s="338" t="s">
        <v>26</v>
      </c>
      <c r="AP37" s="388">
        <f t="shared" ref="AP37:AP38" si="149">AJ37*1.01</f>
        <v>59688.208378887</v>
      </c>
      <c r="AQ37" s="389">
        <f t="shared" si="95"/>
        <v>6595.5470258670139</v>
      </c>
      <c r="AR37" s="389">
        <f t="shared" si="96"/>
        <v>11937.6416757774</v>
      </c>
      <c r="AS37" s="390">
        <f t="shared" si="97"/>
        <v>78221.397080531417</v>
      </c>
      <c r="AT37" s="338" t="s">
        <v>26</v>
      </c>
      <c r="AU37" s="388">
        <f t="shared" si="146"/>
        <v>60285.090462675871</v>
      </c>
      <c r="AV37" s="389">
        <f t="shared" si="98"/>
        <v>6661.502496125684</v>
      </c>
      <c r="AW37" s="389">
        <f t="shared" si="99"/>
        <v>12057.018092535174</v>
      </c>
      <c r="AX37" s="390">
        <f t="shared" si="100"/>
        <v>79003.611051336731</v>
      </c>
      <c r="AY37" s="338" t="s">
        <v>26</v>
      </c>
      <c r="AZ37" s="388">
        <v>62715</v>
      </c>
      <c r="BA37" s="389">
        <f t="shared" si="101"/>
        <v>6930.0074999999997</v>
      </c>
      <c r="BB37" s="389">
        <f t="shared" si="102"/>
        <v>12543</v>
      </c>
      <c r="BC37" s="390">
        <f t="shared" si="103"/>
        <v>82188.007500000007</v>
      </c>
      <c r="BD37" s="338" t="s">
        <v>26</v>
      </c>
      <c r="BE37" s="388">
        <f t="shared" si="147"/>
        <v>63969.3</v>
      </c>
      <c r="BF37" s="389">
        <f t="shared" si="104"/>
        <v>7068.6076500000008</v>
      </c>
      <c r="BG37" s="389">
        <f t="shared" si="105"/>
        <v>12793.86</v>
      </c>
      <c r="BH37" s="390">
        <f t="shared" si="106"/>
        <v>83831.767650000009</v>
      </c>
      <c r="BI37" s="338" t="s">
        <v>26</v>
      </c>
      <c r="BJ37" s="388">
        <v>64928</v>
      </c>
      <c r="BK37" s="389">
        <f t="shared" si="107"/>
        <v>7174.5439999999999</v>
      </c>
      <c r="BL37" s="389">
        <f t="shared" si="108"/>
        <v>12985.6</v>
      </c>
      <c r="BM37" s="390">
        <f t="shared" si="109"/>
        <v>85088.144</v>
      </c>
      <c r="BN37" s="338" t="s">
        <v>26</v>
      </c>
      <c r="BO37" s="388">
        <f t="shared" si="148"/>
        <v>66388.88</v>
      </c>
      <c r="BP37" s="389">
        <f t="shared" si="133"/>
        <v>7335.9712400000008</v>
      </c>
      <c r="BQ37" s="389">
        <f t="shared" si="110"/>
        <v>13277.776000000002</v>
      </c>
      <c r="BR37" s="390">
        <f>SUM(BO37:BQ37)+1</f>
        <v>87003.627240000002</v>
      </c>
      <c r="BS37" s="338" t="s">
        <v>26</v>
      </c>
      <c r="BT37" s="388">
        <f t="shared" si="134"/>
        <v>67052.768800000005</v>
      </c>
      <c r="BU37" s="389">
        <f t="shared" si="135"/>
        <v>7409.3309524000006</v>
      </c>
      <c r="BV37" s="389">
        <f t="shared" si="112"/>
        <v>13410.553760000003</v>
      </c>
      <c r="BW37" s="390">
        <f>SUM(BT37:BV37)+1</f>
        <v>87873.653512400022</v>
      </c>
      <c r="BX37" s="338" t="s">
        <v>26</v>
      </c>
      <c r="BY37" s="388">
        <f>BT37*1.01</f>
        <v>67723.296488000007</v>
      </c>
      <c r="BZ37" s="389">
        <f t="shared" si="56"/>
        <v>7551.1475584120008</v>
      </c>
      <c r="CA37" s="389">
        <f t="shared" si="115"/>
        <v>13544.659297600003</v>
      </c>
      <c r="CB37" s="390">
        <f>SUM(BY37:CA37)+1</f>
        <v>88820.103344012023</v>
      </c>
      <c r="CC37" s="338" t="s">
        <v>26</v>
      </c>
      <c r="CD37" s="388">
        <f t="shared" si="142"/>
        <v>69077.762417760008</v>
      </c>
      <c r="CE37" s="389">
        <f t="shared" si="117"/>
        <v>7702.1705095802408</v>
      </c>
      <c r="CF37" s="389">
        <f t="shared" si="118"/>
        <v>13815.552483552003</v>
      </c>
      <c r="CG37" s="390">
        <f>SUM(CD37:CF37)+1</f>
        <v>90596.485410892259</v>
      </c>
      <c r="CH37" s="338" t="s">
        <v>26</v>
      </c>
      <c r="CI37" s="388">
        <f t="shared" si="137"/>
        <v>69768.540041937609</v>
      </c>
      <c r="CJ37" s="389">
        <f t="shared" si="120"/>
        <v>7779.1922146760435</v>
      </c>
      <c r="CK37" s="389">
        <f t="shared" si="121"/>
        <v>13953.708008387523</v>
      </c>
      <c r="CL37" s="390">
        <f>SUM(CI37:CK37)+1</f>
        <v>91502.440265001176</v>
      </c>
      <c r="CM37" s="338" t="s">
        <v>26</v>
      </c>
      <c r="CN37" s="388">
        <f t="shared" si="141"/>
        <v>70466.225442356983</v>
      </c>
      <c r="CO37" s="389">
        <f t="shared" si="123"/>
        <v>7856.9841368228035</v>
      </c>
      <c r="CP37" s="389">
        <f t="shared" si="124"/>
        <v>14093.245088471398</v>
      </c>
      <c r="CQ37" s="390">
        <f>SUM(CN37:CP37)+1</f>
        <v>92417.454667651182</v>
      </c>
      <c r="CR37" s="338" t="s">
        <v>26</v>
      </c>
      <c r="CS37" s="388">
        <f t="shared" si="139"/>
        <v>71170.887696780555</v>
      </c>
      <c r="CT37" s="389">
        <f t="shared" si="126"/>
        <v>7935.553978191032</v>
      </c>
      <c r="CU37" s="389">
        <f t="shared" si="127"/>
        <v>14234.177539356111</v>
      </c>
      <c r="CV37" s="390">
        <f>SUM(CS37:CU37)+1</f>
        <v>93341.6192143277</v>
      </c>
      <c r="CW37" s="547" t="s">
        <v>345</v>
      </c>
      <c r="DA37" s="258">
        <v>0.64999999999417923</v>
      </c>
    </row>
    <row r="38" spans="1:105" ht="12.75" customHeight="1" thickBot="1" x14ac:dyDescent="0.3">
      <c r="A38" s="346"/>
      <c r="B38" s="338" t="s">
        <v>28</v>
      </c>
      <c r="C38" s="260">
        <v>57442</v>
      </c>
      <c r="D38" s="261">
        <v>6175.0150000000003</v>
      </c>
      <c r="E38" s="262">
        <v>11488.400000000001</v>
      </c>
      <c r="F38" s="263">
        <v>75105.415000000008</v>
      </c>
      <c r="G38" s="256"/>
      <c r="H38" s="260">
        <f t="shared" si="0"/>
        <v>58016.42</v>
      </c>
      <c r="I38" s="261">
        <f t="shared" si="23"/>
        <v>6294.7815700000001</v>
      </c>
      <c r="J38" s="262">
        <f t="shared" si="24"/>
        <v>11603.284</v>
      </c>
      <c r="K38" s="286">
        <f t="shared" si="25"/>
        <v>75914.48556999999</v>
      </c>
      <c r="L38" s="256"/>
      <c r="M38" s="260">
        <f t="shared" si="1"/>
        <v>58596.584199999998</v>
      </c>
      <c r="N38" s="261">
        <f t="shared" si="26"/>
        <v>6357.7293856999995</v>
      </c>
      <c r="O38" s="262">
        <f t="shared" si="27"/>
        <v>11719.31684</v>
      </c>
      <c r="P38" s="286">
        <f t="shared" si="28"/>
        <v>76673.630425699987</v>
      </c>
      <c r="Q38" s="256"/>
      <c r="R38" s="260">
        <f t="shared" si="83"/>
        <v>58596.584199999998</v>
      </c>
      <c r="S38" s="261">
        <f t="shared" si="29"/>
        <v>6357.7293856999995</v>
      </c>
      <c r="T38" s="262">
        <f t="shared" si="30"/>
        <v>11719.31684</v>
      </c>
      <c r="U38" s="286">
        <f t="shared" si="31"/>
        <v>76673.630425699987</v>
      </c>
      <c r="V38" s="256"/>
      <c r="W38" s="17" t="s">
        <v>28</v>
      </c>
      <c r="X38" s="260">
        <f t="shared" si="32"/>
        <v>59622.024423499999</v>
      </c>
      <c r="Y38" s="262">
        <f t="shared" si="33"/>
        <v>6528.61167437325</v>
      </c>
      <c r="Z38" s="262">
        <f t="shared" si="34"/>
        <v>11924.404884700001</v>
      </c>
      <c r="AA38" s="286">
        <f t="shared" si="35"/>
        <v>78075.040982573264</v>
      </c>
      <c r="AB38" s="256"/>
      <c r="AC38" s="17" t="s">
        <v>28</v>
      </c>
      <c r="AD38" s="260">
        <f t="shared" si="90"/>
        <v>59622.024423499999</v>
      </c>
      <c r="AE38" s="262">
        <f t="shared" si="36"/>
        <v>6588.2336987967501</v>
      </c>
      <c r="AF38" s="262">
        <f t="shared" si="37"/>
        <v>11924.404884700001</v>
      </c>
      <c r="AG38" s="286">
        <f t="shared" si="38"/>
        <v>78134.663006996736</v>
      </c>
      <c r="AH38" s="256"/>
      <c r="AI38" s="17" t="s">
        <v>28</v>
      </c>
      <c r="AJ38" s="422">
        <f t="shared" si="91"/>
        <v>60814.464911969997</v>
      </c>
      <c r="AK38" s="398">
        <f t="shared" si="92"/>
        <v>6719.9983727726849</v>
      </c>
      <c r="AL38" s="398">
        <f t="shared" si="93"/>
        <v>12162.892982394</v>
      </c>
      <c r="AM38" s="399">
        <f t="shared" si="94"/>
        <v>79697.356267136682</v>
      </c>
      <c r="AN38" s="419"/>
      <c r="AO38" s="338" t="s">
        <v>28</v>
      </c>
      <c r="AP38" s="388">
        <f t="shared" si="149"/>
        <v>61422.609561089695</v>
      </c>
      <c r="AQ38" s="398">
        <f t="shared" si="95"/>
        <v>6787.1983565004111</v>
      </c>
      <c r="AR38" s="398">
        <f t="shared" si="96"/>
        <v>12284.521912217941</v>
      </c>
      <c r="AS38" s="399">
        <f t="shared" si="97"/>
        <v>80494.329829808048</v>
      </c>
      <c r="AT38" s="338" t="s">
        <v>28</v>
      </c>
      <c r="AU38" s="388">
        <f t="shared" si="146"/>
        <v>62036.83565670059</v>
      </c>
      <c r="AV38" s="398">
        <f t="shared" si="98"/>
        <v>6855.0703400654156</v>
      </c>
      <c r="AW38" s="398">
        <f t="shared" si="99"/>
        <v>12407.367131340119</v>
      </c>
      <c r="AX38" s="399">
        <f t="shared" si="100"/>
        <v>81299.273128106113</v>
      </c>
      <c r="AY38" s="338" t="s">
        <v>28</v>
      </c>
      <c r="AZ38" s="397">
        <v>64537</v>
      </c>
      <c r="BA38" s="403">
        <f t="shared" si="101"/>
        <v>7131.3384999999998</v>
      </c>
      <c r="BB38" s="403">
        <f t="shared" si="102"/>
        <v>12907.400000000001</v>
      </c>
      <c r="BC38" s="404">
        <f t="shared" si="103"/>
        <v>84575.738500000007</v>
      </c>
      <c r="BD38" s="458" t="s">
        <v>28</v>
      </c>
      <c r="BE38" s="397">
        <f t="shared" si="147"/>
        <v>65827.740000000005</v>
      </c>
      <c r="BF38" s="403">
        <f t="shared" si="104"/>
        <v>7273.9652700000006</v>
      </c>
      <c r="BG38" s="403">
        <f t="shared" si="105"/>
        <v>13165.548000000003</v>
      </c>
      <c r="BH38" s="404">
        <f t="shared" si="106"/>
        <v>86267.253270000016</v>
      </c>
      <c r="BI38" s="458" t="s">
        <v>28</v>
      </c>
      <c r="BJ38" s="397">
        <f t="shared" si="145"/>
        <v>66815.156099999993</v>
      </c>
      <c r="BK38" s="403">
        <f t="shared" si="107"/>
        <v>7383.0747490499989</v>
      </c>
      <c r="BL38" s="403">
        <f t="shared" si="108"/>
        <v>13363.031219999999</v>
      </c>
      <c r="BM38" s="404">
        <f t="shared" si="109"/>
        <v>87561.26206904999</v>
      </c>
      <c r="BN38" s="458" t="s">
        <v>28</v>
      </c>
      <c r="BO38" s="397">
        <f t="shared" si="148"/>
        <v>68318.497112249985</v>
      </c>
      <c r="BP38" s="403">
        <f t="shared" si="133"/>
        <v>7549.1939309036234</v>
      </c>
      <c r="BQ38" s="403">
        <f t="shared" si="110"/>
        <v>13663.699422449998</v>
      </c>
      <c r="BR38" s="404">
        <f t="shared" ref="BR38:BR55" si="150">SUM(BO38:BQ38)</f>
        <v>89531.390465603603</v>
      </c>
      <c r="BS38" s="458" t="s">
        <v>28</v>
      </c>
      <c r="BT38" s="397">
        <f t="shared" si="134"/>
        <v>69001.682083372492</v>
      </c>
      <c r="BU38" s="403">
        <f t="shared" si="135"/>
        <v>7624.6858702126601</v>
      </c>
      <c r="BV38" s="403">
        <f t="shared" si="112"/>
        <v>13800.3364166745</v>
      </c>
      <c r="BW38" s="404">
        <f t="shared" ref="BW38:BW55" si="151">SUM(BT38:BV38)</f>
        <v>90426.704370259657</v>
      </c>
      <c r="BX38" s="458" t="s">
        <v>28</v>
      </c>
      <c r="BY38" s="397">
        <f t="shared" si="144"/>
        <v>69691.69890420622</v>
      </c>
      <c r="BZ38" s="403">
        <f t="shared" si="56"/>
        <v>7770.6244278189934</v>
      </c>
      <c r="CA38" s="403">
        <f t="shared" si="115"/>
        <v>13938.339780841245</v>
      </c>
      <c r="CB38" s="404">
        <f t="shared" si="116"/>
        <v>91400.663112866459</v>
      </c>
      <c r="CC38" s="458" t="s">
        <v>28</v>
      </c>
      <c r="CD38" s="397">
        <f t="shared" si="142"/>
        <v>71085.532882290339</v>
      </c>
      <c r="CE38" s="403">
        <f t="shared" si="117"/>
        <v>7926.036916375373</v>
      </c>
      <c r="CF38" s="403">
        <f t="shared" si="118"/>
        <v>14217.106576458069</v>
      </c>
      <c r="CG38" s="404">
        <f t="shared" ref="CG38:CG55" si="152">SUM(CD38:CF38)</f>
        <v>93228.676375123789</v>
      </c>
      <c r="CH38" s="458" t="s">
        <v>28</v>
      </c>
      <c r="CI38" s="397">
        <f t="shared" si="137"/>
        <v>71796.388211113241</v>
      </c>
      <c r="CJ38" s="403">
        <f t="shared" si="120"/>
        <v>8005.2972855391263</v>
      </c>
      <c r="CK38" s="403">
        <f t="shared" si="121"/>
        <v>14359.277642222649</v>
      </c>
      <c r="CL38" s="404">
        <f t="shared" ref="CL38:CL55" si="153">SUM(CI38:CK38)</f>
        <v>94160.963138875013</v>
      </c>
      <c r="CM38" s="458" t="s">
        <v>28</v>
      </c>
      <c r="CN38" s="397">
        <f t="shared" si="141"/>
        <v>72514.35209322437</v>
      </c>
      <c r="CO38" s="403">
        <f t="shared" si="123"/>
        <v>8085.3502583945174</v>
      </c>
      <c r="CP38" s="403">
        <f t="shared" si="124"/>
        <v>14502.870418644874</v>
      </c>
      <c r="CQ38" s="404">
        <f t="shared" ref="CQ38:CQ42" si="154">SUM(CN38:CP38)</f>
        <v>95102.572770263767</v>
      </c>
      <c r="CR38" s="458" t="s">
        <v>28</v>
      </c>
      <c r="CS38" s="397">
        <f t="shared" si="139"/>
        <v>73239.495614156607</v>
      </c>
      <c r="CT38" s="403">
        <f t="shared" si="126"/>
        <v>8166.203760978462</v>
      </c>
      <c r="CU38" s="403">
        <f t="shared" si="127"/>
        <v>14647.899122831323</v>
      </c>
      <c r="CV38" s="404">
        <f t="shared" ref="CV38:CV42" si="155">SUM(CS38:CU38)</f>
        <v>96053.598497966392</v>
      </c>
      <c r="CW38" s="548"/>
      <c r="DA38" s="258">
        <v>0.41500000000814907</v>
      </c>
    </row>
    <row r="39" spans="1:105" ht="13.15" customHeight="1" x14ac:dyDescent="0.25">
      <c r="A39" s="35" t="s">
        <v>49</v>
      </c>
      <c r="B39" s="348" t="s">
        <v>22</v>
      </c>
      <c r="C39" s="264">
        <v>64125</v>
      </c>
      <c r="D39" s="253">
        <v>6893.4375</v>
      </c>
      <c r="E39" s="254">
        <v>12825</v>
      </c>
      <c r="F39" s="255">
        <v>83843.4375</v>
      </c>
      <c r="G39" s="256"/>
      <c r="H39" s="264">
        <f t="shared" si="0"/>
        <v>64766.25</v>
      </c>
      <c r="I39" s="253">
        <f t="shared" si="23"/>
        <v>7027.1381250000004</v>
      </c>
      <c r="J39" s="254">
        <f t="shared" si="24"/>
        <v>12953.25</v>
      </c>
      <c r="K39" s="285">
        <f t="shared" si="25"/>
        <v>84746.638124999998</v>
      </c>
      <c r="L39" s="256"/>
      <c r="M39" s="264">
        <f t="shared" si="1"/>
        <v>65413.912499999999</v>
      </c>
      <c r="N39" s="253">
        <f t="shared" si="26"/>
        <v>7097.40950625</v>
      </c>
      <c r="O39" s="254">
        <f t="shared" si="27"/>
        <v>13082.782500000001</v>
      </c>
      <c r="P39" s="285">
        <f t="shared" si="28"/>
        <v>85594.104506250005</v>
      </c>
      <c r="Q39" s="256"/>
      <c r="R39" s="264">
        <f t="shared" si="83"/>
        <v>65413.912499999999</v>
      </c>
      <c r="S39" s="253">
        <f t="shared" si="29"/>
        <v>7097.40950625</v>
      </c>
      <c r="T39" s="254">
        <f t="shared" si="30"/>
        <v>13082.782500000001</v>
      </c>
      <c r="U39" s="285">
        <f t="shared" si="31"/>
        <v>85594.104506250005</v>
      </c>
      <c r="V39" s="256"/>
      <c r="W39" s="31" t="s">
        <v>22</v>
      </c>
      <c r="X39" s="264">
        <f t="shared" si="32"/>
        <v>66558.655968749998</v>
      </c>
      <c r="Y39" s="254">
        <f t="shared" si="33"/>
        <v>7288.1728285781246</v>
      </c>
      <c r="Z39" s="254">
        <f t="shared" si="34"/>
        <v>13311.73119375</v>
      </c>
      <c r="AA39" s="285">
        <f t="shared" si="35"/>
        <v>87158.559991078131</v>
      </c>
      <c r="AB39" s="256"/>
      <c r="AC39" s="31" t="s">
        <v>22</v>
      </c>
      <c r="AD39" s="264">
        <f t="shared" si="90"/>
        <v>66558.655968749998</v>
      </c>
      <c r="AE39" s="254">
        <f t="shared" si="36"/>
        <v>7354.7314845468745</v>
      </c>
      <c r="AF39" s="254">
        <f t="shared" si="37"/>
        <v>13311.73119375</v>
      </c>
      <c r="AG39" s="285">
        <f t="shared" si="38"/>
        <v>87225.118647046882</v>
      </c>
      <c r="AH39" s="256"/>
      <c r="AI39" s="31" t="s">
        <v>22</v>
      </c>
      <c r="AJ39" s="421">
        <f t="shared" si="91"/>
        <v>67889.829088125</v>
      </c>
      <c r="AK39" s="389">
        <f t="shared" si="92"/>
        <v>7501.8261142378124</v>
      </c>
      <c r="AL39" s="389">
        <f t="shared" si="93"/>
        <v>13577.965817625001</v>
      </c>
      <c r="AM39" s="390">
        <f t="shared" si="94"/>
        <v>88969.621019987826</v>
      </c>
      <c r="AN39" s="419"/>
      <c r="AO39" s="348" t="s">
        <v>22</v>
      </c>
      <c r="AP39" s="421">
        <f>AJ39*1.01</f>
        <v>68568.727379006246</v>
      </c>
      <c r="AQ39" s="389">
        <f t="shared" si="95"/>
        <v>7576.8443753801903</v>
      </c>
      <c r="AR39" s="389">
        <f t="shared" si="96"/>
        <v>13713.74547580125</v>
      </c>
      <c r="AS39" s="390">
        <f t="shared" si="97"/>
        <v>89859.317230187677</v>
      </c>
      <c r="AT39" s="348" t="s">
        <v>22</v>
      </c>
      <c r="AU39" s="402">
        <f>AP39*1.01</f>
        <v>69254.414652796317</v>
      </c>
      <c r="AV39" s="389">
        <f t="shared" si="98"/>
        <v>7652.6128191339931</v>
      </c>
      <c r="AW39" s="389">
        <f t="shared" si="99"/>
        <v>13850.882930559264</v>
      </c>
      <c r="AX39" s="390">
        <f t="shared" si="100"/>
        <v>90757.910402489579</v>
      </c>
      <c r="AY39" s="348" t="s">
        <v>22</v>
      </c>
      <c r="AZ39" s="388">
        <v>72045</v>
      </c>
      <c r="BA39" s="389">
        <f t="shared" si="101"/>
        <v>7960.9724999999999</v>
      </c>
      <c r="BB39" s="389">
        <f t="shared" si="102"/>
        <v>14409</v>
      </c>
      <c r="BC39" s="390">
        <f t="shared" si="103"/>
        <v>94414.972500000003</v>
      </c>
      <c r="BD39" s="338" t="s">
        <v>22</v>
      </c>
      <c r="BE39" s="388">
        <f t="shared" si="147"/>
        <v>73485.899999999994</v>
      </c>
      <c r="BF39" s="389">
        <f t="shared" si="104"/>
        <v>8120.1919499999995</v>
      </c>
      <c r="BG39" s="389">
        <f t="shared" si="105"/>
        <v>14697.18</v>
      </c>
      <c r="BH39" s="390">
        <f t="shared" si="106"/>
        <v>96303.271949999995</v>
      </c>
      <c r="BI39" s="338" t="s">
        <v>22</v>
      </c>
      <c r="BJ39" s="388">
        <v>74589</v>
      </c>
      <c r="BK39" s="389">
        <f t="shared" si="107"/>
        <v>8242.0845000000008</v>
      </c>
      <c r="BL39" s="389">
        <f t="shared" si="108"/>
        <v>14917.800000000001</v>
      </c>
      <c r="BM39" s="390">
        <f t="shared" si="109"/>
        <v>97748.8845</v>
      </c>
      <c r="BN39" s="338" t="s">
        <v>22</v>
      </c>
      <c r="BO39" s="388">
        <f t="shared" si="148"/>
        <v>76267.252500000002</v>
      </c>
      <c r="BP39" s="389">
        <f t="shared" si="133"/>
        <v>8427.5314012500003</v>
      </c>
      <c r="BQ39" s="389">
        <f t="shared" si="110"/>
        <v>15253.450500000001</v>
      </c>
      <c r="BR39" s="390">
        <f t="shared" si="150"/>
        <v>99948.234401250011</v>
      </c>
      <c r="BS39" s="338" t="s">
        <v>22</v>
      </c>
      <c r="BT39" s="388">
        <f t="shared" si="134"/>
        <v>77029.925025000004</v>
      </c>
      <c r="BU39" s="389">
        <f t="shared" si="135"/>
        <v>8511.8067152625008</v>
      </c>
      <c r="BV39" s="389">
        <f t="shared" si="112"/>
        <v>15405.985005000002</v>
      </c>
      <c r="BW39" s="390">
        <f t="shared" si="151"/>
        <v>100947.7167452625</v>
      </c>
      <c r="BX39" s="338" t="s">
        <v>22</v>
      </c>
      <c r="BY39" s="388">
        <f t="shared" si="144"/>
        <v>77800.224275250002</v>
      </c>
      <c r="BZ39" s="389">
        <f t="shared" si="56"/>
        <v>8674.7250066903762</v>
      </c>
      <c r="CA39" s="389">
        <f t="shared" si="115"/>
        <v>15560.04485505</v>
      </c>
      <c r="CB39" s="390">
        <f t="shared" si="116"/>
        <v>102034.99413699038</v>
      </c>
      <c r="CC39" s="338" t="s">
        <v>22</v>
      </c>
      <c r="CD39" s="388">
        <f t="shared" si="142"/>
        <v>79356.22876075501</v>
      </c>
      <c r="CE39" s="389">
        <f t="shared" si="117"/>
        <v>8848.2195068241836</v>
      </c>
      <c r="CF39" s="389">
        <f t="shared" si="118"/>
        <v>15871.245752151002</v>
      </c>
      <c r="CG39" s="390">
        <f t="shared" si="152"/>
        <v>104075.6940197302</v>
      </c>
      <c r="CH39" s="338" t="s">
        <v>22</v>
      </c>
      <c r="CI39" s="388">
        <f t="shared" si="137"/>
        <v>80149.79104836256</v>
      </c>
      <c r="CJ39" s="389">
        <f t="shared" si="120"/>
        <v>8936.7017018924253</v>
      </c>
      <c r="CK39" s="389">
        <f t="shared" si="121"/>
        <v>16029.958209672513</v>
      </c>
      <c r="CL39" s="390">
        <f t="shared" si="153"/>
        <v>105116.45095992749</v>
      </c>
      <c r="CM39" s="338" t="s">
        <v>22</v>
      </c>
      <c r="CN39" s="388">
        <f t="shared" si="141"/>
        <v>80951.288958846184</v>
      </c>
      <c r="CO39" s="389">
        <f t="shared" si="123"/>
        <v>9026.0687189113505</v>
      </c>
      <c r="CP39" s="389">
        <f t="shared" si="124"/>
        <v>16190.257791769238</v>
      </c>
      <c r="CQ39" s="390">
        <f t="shared" si="154"/>
        <v>106167.61546952678</v>
      </c>
      <c r="CR39" s="338" t="s">
        <v>22</v>
      </c>
      <c r="CS39" s="388">
        <f t="shared" si="139"/>
        <v>81760.801848434639</v>
      </c>
      <c r="CT39" s="389">
        <f t="shared" si="126"/>
        <v>9116.3294061004617</v>
      </c>
      <c r="CU39" s="389">
        <f t="shared" si="127"/>
        <v>16352.160369686928</v>
      </c>
      <c r="CV39" s="390">
        <f t="shared" si="155"/>
        <v>107229.29162422202</v>
      </c>
      <c r="CW39" s="335"/>
      <c r="DA39" s="258">
        <v>0.4375</v>
      </c>
    </row>
    <row r="40" spans="1:105" ht="13.5" x14ac:dyDescent="0.25">
      <c r="A40" s="416" t="s">
        <v>68</v>
      </c>
      <c r="B40" s="338" t="s">
        <v>24</v>
      </c>
      <c r="C40" s="259">
        <v>65996</v>
      </c>
      <c r="D40" s="253">
        <v>7094.57</v>
      </c>
      <c r="E40" s="254">
        <v>13199.2</v>
      </c>
      <c r="F40" s="255">
        <v>86289.77</v>
      </c>
      <c r="G40" s="256"/>
      <c r="H40" s="259">
        <f t="shared" si="0"/>
        <v>66655.960000000006</v>
      </c>
      <c r="I40" s="253">
        <f t="shared" si="23"/>
        <v>7232.1716600000009</v>
      </c>
      <c r="J40" s="254">
        <f t="shared" si="24"/>
        <v>13331.192000000003</v>
      </c>
      <c r="K40" s="285">
        <f t="shared" si="25"/>
        <v>87219.323660000024</v>
      </c>
      <c r="L40" s="256"/>
      <c r="M40" s="259">
        <f t="shared" si="1"/>
        <v>67322.519600000014</v>
      </c>
      <c r="N40" s="253">
        <f t="shared" si="26"/>
        <v>7304.4933766000013</v>
      </c>
      <c r="O40" s="254">
        <f t="shared" si="27"/>
        <v>13464.503920000003</v>
      </c>
      <c r="P40" s="285">
        <f t="shared" si="28"/>
        <v>88091.51689660002</v>
      </c>
      <c r="Q40" s="256"/>
      <c r="R40" s="259">
        <f t="shared" si="83"/>
        <v>67322.519600000014</v>
      </c>
      <c r="S40" s="253">
        <f t="shared" si="29"/>
        <v>7304.4933766000013</v>
      </c>
      <c r="T40" s="254">
        <f t="shared" si="30"/>
        <v>13464.503920000003</v>
      </c>
      <c r="U40" s="285">
        <f t="shared" si="31"/>
        <v>88091.51689660002</v>
      </c>
      <c r="V40" s="256"/>
      <c r="W40" s="17" t="s">
        <v>24</v>
      </c>
      <c r="X40" s="259">
        <f t="shared" si="32"/>
        <v>68500.663693000024</v>
      </c>
      <c r="Y40" s="254">
        <f t="shared" si="33"/>
        <v>7500.822674383503</v>
      </c>
      <c r="Z40" s="254">
        <f t="shared" si="34"/>
        <v>13700.132738600005</v>
      </c>
      <c r="AA40" s="285">
        <f t="shared" si="35"/>
        <v>89701.619105983526</v>
      </c>
      <c r="AB40" s="256"/>
      <c r="AC40" s="17" t="s">
        <v>24</v>
      </c>
      <c r="AD40" s="259">
        <f t="shared" si="90"/>
        <v>68500.663693000024</v>
      </c>
      <c r="AE40" s="254">
        <f t="shared" si="36"/>
        <v>7569.3233380765023</v>
      </c>
      <c r="AF40" s="254">
        <f t="shared" si="37"/>
        <v>13700.132738600005</v>
      </c>
      <c r="AG40" s="285">
        <f t="shared" si="38"/>
        <v>89770.11976967653</v>
      </c>
      <c r="AH40" s="256"/>
      <c r="AI40" s="17" t="s">
        <v>24</v>
      </c>
      <c r="AJ40" s="388">
        <f t="shared" si="91"/>
        <v>69870.676966860032</v>
      </c>
      <c r="AK40" s="389">
        <f t="shared" si="92"/>
        <v>7720.709804838034</v>
      </c>
      <c r="AL40" s="389">
        <f t="shared" si="93"/>
        <v>13974.135393372007</v>
      </c>
      <c r="AM40" s="390">
        <f t="shared" si="94"/>
        <v>91565.52216507007</v>
      </c>
      <c r="AN40" s="419"/>
      <c r="AO40" s="338" t="s">
        <v>24</v>
      </c>
      <c r="AP40" s="388">
        <f>AJ40*1.01</f>
        <v>70569.383736528631</v>
      </c>
      <c r="AQ40" s="389">
        <f t="shared" si="95"/>
        <v>7797.9169028864135</v>
      </c>
      <c r="AR40" s="389">
        <f t="shared" si="96"/>
        <v>14113.876747305727</v>
      </c>
      <c r="AS40" s="390">
        <f t="shared" si="97"/>
        <v>92481.177386720767</v>
      </c>
      <c r="AT40" s="338" t="s">
        <v>24</v>
      </c>
      <c r="AU40" s="388">
        <f t="shared" ref="AU40:AU41" si="156">AP40*1.01</f>
        <v>71275.077573893912</v>
      </c>
      <c r="AV40" s="389">
        <f t="shared" si="98"/>
        <v>7875.8960719152774</v>
      </c>
      <c r="AW40" s="389">
        <f t="shared" si="99"/>
        <v>14255.015514778783</v>
      </c>
      <c r="AX40" s="390">
        <f t="shared" si="100"/>
        <v>93405.989160587982</v>
      </c>
      <c r="AY40" s="338" t="s">
        <v>24</v>
      </c>
      <c r="AZ40" s="388">
        <v>74147</v>
      </c>
      <c r="BA40" s="389">
        <f t="shared" si="101"/>
        <v>8193.2435000000005</v>
      </c>
      <c r="BB40" s="389">
        <f t="shared" si="102"/>
        <v>14829.400000000001</v>
      </c>
      <c r="BC40" s="390">
        <f t="shared" si="103"/>
        <v>97169.643500000006</v>
      </c>
      <c r="BD40" s="338" t="s">
        <v>24</v>
      </c>
      <c r="BE40" s="388">
        <f t="shared" si="147"/>
        <v>75629.94</v>
      </c>
      <c r="BF40" s="389">
        <f t="shared" si="104"/>
        <v>8357.1083699999999</v>
      </c>
      <c r="BG40" s="389">
        <f t="shared" si="105"/>
        <v>15125.988000000001</v>
      </c>
      <c r="BH40" s="390">
        <f t="shared" si="106"/>
        <v>99113.036370000002</v>
      </c>
      <c r="BI40" s="338" t="s">
        <v>24</v>
      </c>
      <c r="BJ40" s="388">
        <v>76765</v>
      </c>
      <c r="BK40" s="389">
        <f t="shared" si="107"/>
        <v>8482.5324999999993</v>
      </c>
      <c r="BL40" s="389">
        <f t="shared" si="108"/>
        <v>15353</v>
      </c>
      <c r="BM40" s="390">
        <f t="shared" si="109"/>
        <v>100600.5325</v>
      </c>
      <c r="BN40" s="338" t="s">
        <v>24</v>
      </c>
      <c r="BO40" s="388">
        <f t="shared" si="148"/>
        <v>78492.212499999994</v>
      </c>
      <c r="BP40" s="389">
        <f t="shared" si="133"/>
        <v>8673.3894812500002</v>
      </c>
      <c r="BQ40" s="389">
        <f t="shared" si="110"/>
        <v>15698.442499999999</v>
      </c>
      <c r="BR40" s="390">
        <f t="shared" si="150"/>
        <v>102864.04448124999</v>
      </c>
      <c r="BS40" s="338" t="s">
        <v>24</v>
      </c>
      <c r="BT40" s="388">
        <f t="shared" si="134"/>
        <v>79277.134624999992</v>
      </c>
      <c r="BU40" s="389">
        <f t="shared" si="135"/>
        <v>8760.1233760625</v>
      </c>
      <c r="BV40" s="389">
        <f t="shared" si="112"/>
        <v>15855.426925</v>
      </c>
      <c r="BW40" s="390">
        <f t="shared" si="151"/>
        <v>103892.6849260625</v>
      </c>
      <c r="BX40" s="338" t="s">
        <v>24</v>
      </c>
      <c r="BY40" s="388">
        <f t="shared" si="144"/>
        <v>80069.905971249987</v>
      </c>
      <c r="BZ40" s="389">
        <f t="shared" si="56"/>
        <v>8927.7945157943741</v>
      </c>
      <c r="CA40" s="389">
        <f t="shared" si="115"/>
        <v>16013.981194249998</v>
      </c>
      <c r="CB40" s="390">
        <f t="shared" si="116"/>
        <v>105011.68168129436</v>
      </c>
      <c r="CC40" s="338" t="s">
        <v>24</v>
      </c>
      <c r="CD40" s="388">
        <f t="shared" si="142"/>
        <v>81671.304090674996</v>
      </c>
      <c r="CE40" s="389">
        <f t="shared" si="117"/>
        <v>9106.3504061102631</v>
      </c>
      <c r="CF40" s="389">
        <f t="shared" si="118"/>
        <v>16334.260818135001</v>
      </c>
      <c r="CG40" s="390">
        <f t="shared" si="152"/>
        <v>107111.91531492025</v>
      </c>
      <c r="CH40" s="338" t="s">
        <v>24</v>
      </c>
      <c r="CI40" s="388">
        <f t="shared" si="137"/>
        <v>82488.017131581742</v>
      </c>
      <c r="CJ40" s="389">
        <f t="shared" si="120"/>
        <v>9197.4139101713645</v>
      </c>
      <c r="CK40" s="389">
        <f t="shared" si="121"/>
        <v>16497.603426316349</v>
      </c>
      <c r="CL40" s="390">
        <f t="shared" si="153"/>
        <v>108183.03446806945</v>
      </c>
      <c r="CM40" s="338" t="s">
        <v>24</v>
      </c>
      <c r="CN40" s="388">
        <f t="shared" si="141"/>
        <v>83312.89730289756</v>
      </c>
      <c r="CO40" s="389">
        <f t="shared" si="123"/>
        <v>9289.3880492730787</v>
      </c>
      <c r="CP40" s="389">
        <f t="shared" si="124"/>
        <v>16662.579460579513</v>
      </c>
      <c r="CQ40" s="390">
        <f t="shared" si="154"/>
        <v>109264.86481275015</v>
      </c>
      <c r="CR40" s="338" t="s">
        <v>24</v>
      </c>
      <c r="CS40" s="388">
        <f t="shared" si="139"/>
        <v>84146.026275926532</v>
      </c>
      <c r="CT40" s="389">
        <f t="shared" si="126"/>
        <v>9382.2819297658079</v>
      </c>
      <c r="CU40" s="389">
        <f t="shared" si="127"/>
        <v>16829.205255185308</v>
      </c>
      <c r="CV40" s="390">
        <f t="shared" si="155"/>
        <v>110357.51346087766</v>
      </c>
      <c r="CW40" s="549" t="s">
        <v>346</v>
      </c>
      <c r="DA40" s="258">
        <v>-0.22999999999592546</v>
      </c>
    </row>
    <row r="41" spans="1:105" ht="13.5" x14ac:dyDescent="0.25">
      <c r="A41" s="416"/>
      <c r="B41" s="338" t="s">
        <v>26</v>
      </c>
      <c r="C41" s="259">
        <v>66885</v>
      </c>
      <c r="D41" s="253">
        <v>7095</v>
      </c>
      <c r="E41" s="254">
        <v>13200</v>
      </c>
      <c r="F41" s="255">
        <v>86295</v>
      </c>
      <c r="G41" s="256"/>
      <c r="H41" s="259">
        <f t="shared" si="0"/>
        <v>67553.850000000006</v>
      </c>
      <c r="I41" s="253">
        <f t="shared" si="23"/>
        <v>7329.5927250000004</v>
      </c>
      <c r="J41" s="254">
        <f t="shared" si="24"/>
        <v>13510.770000000002</v>
      </c>
      <c r="K41" s="285">
        <f t="shared" si="25"/>
        <v>88394.212725000005</v>
      </c>
      <c r="L41" s="256"/>
      <c r="M41" s="259">
        <f t="shared" si="1"/>
        <v>68229.388500000001</v>
      </c>
      <c r="N41" s="253">
        <f t="shared" si="26"/>
        <v>7402.8886522499997</v>
      </c>
      <c r="O41" s="254">
        <f t="shared" si="27"/>
        <v>13645.877700000001</v>
      </c>
      <c r="P41" s="285">
        <f t="shared" si="28"/>
        <v>89278.154852249994</v>
      </c>
      <c r="Q41" s="256"/>
      <c r="R41" s="259">
        <f t="shared" si="83"/>
        <v>68229.388500000001</v>
      </c>
      <c r="S41" s="253">
        <f t="shared" si="29"/>
        <v>7402.8886522499997</v>
      </c>
      <c r="T41" s="254">
        <f t="shared" si="30"/>
        <v>13645.877700000001</v>
      </c>
      <c r="U41" s="285">
        <f t="shared" si="31"/>
        <v>89278.154852249994</v>
      </c>
      <c r="V41" s="256"/>
      <c r="W41" s="17" t="s">
        <v>26</v>
      </c>
      <c r="X41" s="259">
        <f t="shared" si="32"/>
        <v>69423.402798750001</v>
      </c>
      <c r="Y41" s="254">
        <f t="shared" si="33"/>
        <v>7601.8626064631253</v>
      </c>
      <c r="Z41" s="254">
        <f t="shared" si="34"/>
        <v>13884.680559750001</v>
      </c>
      <c r="AA41" s="285">
        <f t="shared" si="35"/>
        <v>90909.945964963132</v>
      </c>
      <c r="AB41" s="256"/>
      <c r="AC41" s="17" t="s">
        <v>26</v>
      </c>
      <c r="AD41" s="259">
        <f t="shared" si="90"/>
        <v>69423.402798750001</v>
      </c>
      <c r="AE41" s="254">
        <f t="shared" si="36"/>
        <v>7671.2860092618748</v>
      </c>
      <c r="AF41" s="254">
        <f t="shared" si="37"/>
        <v>13884.680559750001</v>
      </c>
      <c r="AG41" s="285">
        <f t="shared" si="38"/>
        <v>90979.369367761887</v>
      </c>
      <c r="AH41" s="256"/>
      <c r="AI41" s="17" t="s">
        <v>26</v>
      </c>
      <c r="AJ41" s="388">
        <f t="shared" si="91"/>
        <v>70811.870854724999</v>
      </c>
      <c r="AK41" s="389">
        <f t="shared" si="92"/>
        <v>7824.7117294471127</v>
      </c>
      <c r="AL41" s="389">
        <f t="shared" si="93"/>
        <v>14162.374170945001</v>
      </c>
      <c r="AM41" s="390">
        <f t="shared" si="94"/>
        <v>92798.956755117106</v>
      </c>
      <c r="AN41" s="419"/>
      <c r="AO41" s="338" t="s">
        <v>26</v>
      </c>
      <c r="AP41" s="388">
        <f>AJ41*1.01</f>
        <v>71519.989563272247</v>
      </c>
      <c r="AQ41" s="389">
        <f t="shared" si="95"/>
        <v>7902.9588467415833</v>
      </c>
      <c r="AR41" s="389">
        <f t="shared" si="96"/>
        <v>14303.997912654449</v>
      </c>
      <c r="AS41" s="390">
        <f t="shared" si="97"/>
        <v>93726.946322668286</v>
      </c>
      <c r="AT41" s="338" t="s">
        <v>26</v>
      </c>
      <c r="AU41" s="388">
        <f t="shared" si="156"/>
        <v>72235.189458904977</v>
      </c>
      <c r="AV41" s="389">
        <f t="shared" si="98"/>
        <v>7981.9884352090003</v>
      </c>
      <c r="AW41" s="389">
        <f t="shared" si="99"/>
        <v>14447.037891780996</v>
      </c>
      <c r="AX41" s="390">
        <f t="shared" si="100"/>
        <v>94664.215785894979</v>
      </c>
      <c r="AY41" s="338" t="s">
        <v>26</v>
      </c>
      <c r="AZ41" s="388">
        <v>75146</v>
      </c>
      <c r="BA41" s="389">
        <f t="shared" si="101"/>
        <v>8303.6329999999998</v>
      </c>
      <c r="BB41" s="389">
        <f t="shared" si="102"/>
        <v>15029.2</v>
      </c>
      <c r="BC41" s="390">
        <f t="shared" si="103"/>
        <v>98478.832999999999</v>
      </c>
      <c r="BD41" s="338" t="s">
        <v>26</v>
      </c>
      <c r="BE41" s="388">
        <f t="shared" si="147"/>
        <v>76648.92</v>
      </c>
      <c r="BF41" s="389">
        <f t="shared" si="104"/>
        <v>8469.7056599999996</v>
      </c>
      <c r="BG41" s="389">
        <f t="shared" si="105"/>
        <v>15329.784</v>
      </c>
      <c r="BH41" s="390">
        <f t="shared" si="106"/>
        <v>100448.40965999999</v>
      </c>
      <c r="BI41" s="338" t="s">
        <v>26</v>
      </c>
      <c r="BJ41" s="388">
        <f t="shared" si="145"/>
        <v>77798.653799999985</v>
      </c>
      <c r="BK41" s="389">
        <f t="shared" si="107"/>
        <v>8596.7512448999987</v>
      </c>
      <c r="BL41" s="389">
        <f t="shared" si="108"/>
        <v>15559.730759999999</v>
      </c>
      <c r="BM41" s="390">
        <f t="shared" si="109"/>
        <v>101955.1358049</v>
      </c>
      <c r="BN41" s="338" t="s">
        <v>26</v>
      </c>
      <c r="BO41" s="388">
        <f t="shared" si="148"/>
        <v>79549.12351049998</v>
      </c>
      <c r="BP41" s="389">
        <f t="shared" si="133"/>
        <v>8790.1781479102483</v>
      </c>
      <c r="BQ41" s="389">
        <f t="shared" si="110"/>
        <v>15909.824702099997</v>
      </c>
      <c r="BR41" s="390">
        <f t="shared" si="150"/>
        <v>104249.12636051023</v>
      </c>
      <c r="BS41" s="338" t="s">
        <v>26</v>
      </c>
      <c r="BT41" s="388">
        <f t="shared" si="134"/>
        <v>80344.61474560498</v>
      </c>
      <c r="BU41" s="389">
        <f t="shared" si="135"/>
        <v>8878.0799293893506</v>
      </c>
      <c r="BV41" s="389">
        <f t="shared" si="112"/>
        <v>16068.922949120997</v>
      </c>
      <c r="BW41" s="390">
        <f t="shared" si="151"/>
        <v>105291.61762411533</v>
      </c>
      <c r="BX41" s="338" t="s">
        <v>26</v>
      </c>
      <c r="BY41" s="388">
        <f t="shared" si="144"/>
        <v>81148.060893061032</v>
      </c>
      <c r="BZ41" s="389">
        <f t="shared" si="56"/>
        <v>9048.0087895763045</v>
      </c>
      <c r="CA41" s="389">
        <f t="shared" si="115"/>
        <v>16229.612178612208</v>
      </c>
      <c r="CB41" s="390">
        <f t="shared" si="116"/>
        <v>106425.68186124954</v>
      </c>
      <c r="CC41" s="338" t="s">
        <v>26</v>
      </c>
      <c r="CD41" s="388">
        <f t="shared" si="142"/>
        <v>82771.022110922248</v>
      </c>
      <c r="CE41" s="389">
        <f t="shared" si="117"/>
        <v>9228.9689653678306</v>
      </c>
      <c r="CF41" s="389">
        <f t="shared" si="118"/>
        <v>16554.204422184452</v>
      </c>
      <c r="CG41" s="390">
        <f t="shared" si="152"/>
        <v>108554.19549847454</v>
      </c>
      <c r="CH41" s="338" t="s">
        <v>26</v>
      </c>
      <c r="CI41" s="388">
        <f t="shared" si="137"/>
        <v>83598.732332031475</v>
      </c>
      <c r="CJ41" s="389">
        <f t="shared" si="120"/>
        <v>9321.2586550215092</v>
      </c>
      <c r="CK41" s="389">
        <f t="shared" si="121"/>
        <v>16719.746466406297</v>
      </c>
      <c r="CL41" s="390">
        <f t="shared" si="153"/>
        <v>109639.73745345928</v>
      </c>
      <c r="CM41" s="338" t="s">
        <v>26</v>
      </c>
      <c r="CN41" s="388">
        <f t="shared" si="141"/>
        <v>84434.719655351786</v>
      </c>
      <c r="CO41" s="389">
        <f t="shared" si="123"/>
        <v>9414.471241571724</v>
      </c>
      <c r="CP41" s="389">
        <f t="shared" si="124"/>
        <v>16886.943931070356</v>
      </c>
      <c r="CQ41" s="390">
        <f t="shared" si="154"/>
        <v>110736.13482799387</v>
      </c>
      <c r="CR41" s="338" t="s">
        <v>26</v>
      </c>
      <c r="CS41" s="388">
        <f t="shared" si="139"/>
        <v>85279.0668519053</v>
      </c>
      <c r="CT41" s="389">
        <f t="shared" si="126"/>
        <v>9508.6159539874407</v>
      </c>
      <c r="CU41" s="389">
        <f t="shared" si="127"/>
        <v>17055.81337038106</v>
      </c>
      <c r="CV41" s="390">
        <f t="shared" si="155"/>
        <v>111843.49617627379</v>
      </c>
      <c r="CW41" s="549"/>
      <c r="DA41" s="258">
        <v>5</v>
      </c>
    </row>
    <row r="42" spans="1:105" ht="14.25" thickBot="1" x14ac:dyDescent="0.3">
      <c r="A42" s="354"/>
      <c r="B42" s="355" t="s">
        <v>28</v>
      </c>
      <c r="C42" s="268">
        <v>68817</v>
      </c>
      <c r="D42" s="269">
        <v>7194.3872437500004</v>
      </c>
      <c r="E42" s="270">
        <v>13384.906500000001</v>
      </c>
      <c r="F42" s="271">
        <v>87503.826243749994</v>
      </c>
      <c r="G42" s="256"/>
      <c r="H42" s="268">
        <f t="shared" si="0"/>
        <v>69505.17</v>
      </c>
      <c r="I42" s="269">
        <f t="shared" si="23"/>
        <v>7541.3109450000002</v>
      </c>
      <c r="J42" s="270">
        <f t="shared" si="24"/>
        <v>13901.034</v>
      </c>
      <c r="K42" s="288">
        <f t="shared" si="25"/>
        <v>90947.514945000003</v>
      </c>
      <c r="L42" s="256"/>
      <c r="M42" s="268">
        <f t="shared" si="1"/>
        <v>70200.221699999995</v>
      </c>
      <c r="N42" s="269">
        <f t="shared" si="26"/>
        <v>7616.7240544499991</v>
      </c>
      <c r="O42" s="270">
        <f t="shared" si="27"/>
        <v>14040.04434</v>
      </c>
      <c r="P42" s="288">
        <f t="shared" si="28"/>
        <v>91856.990094449982</v>
      </c>
      <c r="Q42" s="256"/>
      <c r="R42" s="268">
        <f t="shared" si="83"/>
        <v>70200.221699999995</v>
      </c>
      <c r="S42" s="269">
        <f t="shared" si="29"/>
        <v>7616.7240544499991</v>
      </c>
      <c r="T42" s="270">
        <f t="shared" si="30"/>
        <v>14040.04434</v>
      </c>
      <c r="U42" s="288">
        <f t="shared" si="31"/>
        <v>91856.990094449982</v>
      </c>
      <c r="V42" s="256"/>
      <c r="W42" s="71" t="s">
        <v>28</v>
      </c>
      <c r="X42" s="268">
        <f t="shared" si="32"/>
        <v>71428.725579749997</v>
      </c>
      <c r="Y42" s="270">
        <f t="shared" si="33"/>
        <v>7821.4454509826246</v>
      </c>
      <c r="Z42" s="270">
        <f t="shared" si="34"/>
        <v>14285.74511595</v>
      </c>
      <c r="AA42" s="288">
        <f t="shared" si="35"/>
        <v>93535.916146682634</v>
      </c>
      <c r="AB42" s="256"/>
      <c r="AC42" s="71" t="s">
        <v>28</v>
      </c>
      <c r="AD42" s="268">
        <f t="shared" si="90"/>
        <v>71428.725579749997</v>
      </c>
      <c r="AE42" s="270">
        <f t="shared" si="36"/>
        <v>7892.8741765623745</v>
      </c>
      <c r="AF42" s="270">
        <f t="shared" si="37"/>
        <v>14285.74511595</v>
      </c>
      <c r="AG42" s="288">
        <f t="shared" si="38"/>
        <v>93607.344872262373</v>
      </c>
      <c r="AH42" s="256"/>
      <c r="AI42" s="71" t="s">
        <v>28</v>
      </c>
      <c r="AJ42" s="397">
        <f t="shared" si="91"/>
        <v>72857.300091344994</v>
      </c>
      <c r="AK42" s="403">
        <f t="shared" si="92"/>
        <v>8050.7316600936219</v>
      </c>
      <c r="AL42" s="403">
        <f t="shared" si="93"/>
        <v>14571.460018268999</v>
      </c>
      <c r="AM42" s="404">
        <f t="shared" si="94"/>
        <v>95479.491769707616</v>
      </c>
      <c r="AN42" s="419"/>
      <c r="AO42" s="355" t="s">
        <v>28</v>
      </c>
      <c r="AP42" s="397">
        <f>AJ42*1.01</f>
        <v>73585.873092258451</v>
      </c>
      <c r="AQ42" s="403">
        <f t="shared" si="95"/>
        <v>8131.2389766945589</v>
      </c>
      <c r="AR42" s="403">
        <f t="shared" si="96"/>
        <v>14717.174618451691</v>
      </c>
      <c r="AS42" s="404">
        <f t="shared" si="97"/>
        <v>96434.286687404703</v>
      </c>
      <c r="AT42" s="355" t="s">
        <v>28</v>
      </c>
      <c r="AU42" s="397">
        <f>AP42*1.01</f>
        <v>74321.731823181035</v>
      </c>
      <c r="AV42" s="403">
        <f t="shared" si="98"/>
        <v>8212.5513664615046</v>
      </c>
      <c r="AW42" s="403">
        <f t="shared" si="99"/>
        <v>14864.346364636207</v>
      </c>
      <c r="AX42" s="404">
        <f t="shared" si="100"/>
        <v>97398.629554278741</v>
      </c>
      <c r="AY42" s="355" t="s">
        <v>28</v>
      </c>
      <c r="AZ42" s="397">
        <v>77317</v>
      </c>
      <c r="BA42" s="403">
        <f t="shared" si="101"/>
        <v>8543.5285000000003</v>
      </c>
      <c r="BB42" s="403">
        <f t="shared" si="102"/>
        <v>15463.400000000001</v>
      </c>
      <c r="BC42" s="404">
        <f t="shared" si="103"/>
        <v>101323.92850000001</v>
      </c>
      <c r="BD42" s="355" t="s">
        <v>28</v>
      </c>
      <c r="BE42" s="397">
        <f t="shared" si="147"/>
        <v>78863.34</v>
      </c>
      <c r="BF42" s="403">
        <f t="shared" si="104"/>
        <v>8714.3990699999995</v>
      </c>
      <c r="BG42" s="403">
        <f t="shared" si="105"/>
        <v>15772.668</v>
      </c>
      <c r="BH42" s="404">
        <f t="shared" si="106"/>
        <v>103350.40707</v>
      </c>
      <c r="BI42" s="355" t="s">
        <v>28</v>
      </c>
      <c r="BJ42" s="397">
        <f t="shared" si="145"/>
        <v>80046.290099999984</v>
      </c>
      <c r="BK42" s="403">
        <f t="shared" si="107"/>
        <v>8845.1150560499991</v>
      </c>
      <c r="BL42" s="403">
        <f t="shared" si="108"/>
        <v>16009.258019999997</v>
      </c>
      <c r="BM42" s="404">
        <f t="shared" si="109"/>
        <v>104900.66317604997</v>
      </c>
      <c r="BN42" s="355" t="s">
        <v>28</v>
      </c>
      <c r="BO42" s="397">
        <f t="shared" si="148"/>
        <v>81847.33162724998</v>
      </c>
      <c r="BP42" s="403">
        <f t="shared" si="133"/>
        <v>9044.1301448111226</v>
      </c>
      <c r="BQ42" s="403">
        <f t="shared" si="110"/>
        <v>16369.466325449997</v>
      </c>
      <c r="BR42" s="404">
        <f t="shared" si="150"/>
        <v>107260.92809751109</v>
      </c>
      <c r="BS42" s="355" t="s">
        <v>28</v>
      </c>
      <c r="BT42" s="397">
        <f t="shared" si="134"/>
        <v>82665.804943522482</v>
      </c>
      <c r="BU42" s="403">
        <f t="shared" si="135"/>
        <v>9134.571446259235</v>
      </c>
      <c r="BV42" s="403">
        <f t="shared" si="112"/>
        <v>16533.160988704498</v>
      </c>
      <c r="BW42" s="404">
        <f t="shared" si="151"/>
        <v>108333.53737848622</v>
      </c>
      <c r="BX42" s="355" t="s">
        <v>28</v>
      </c>
      <c r="BY42" s="397">
        <f t="shared" si="144"/>
        <v>83492.462992957706</v>
      </c>
      <c r="BZ42" s="403">
        <f t="shared" si="56"/>
        <v>9309.4096237147842</v>
      </c>
      <c r="CA42" s="403">
        <f t="shared" si="115"/>
        <v>16698.492598591543</v>
      </c>
      <c r="CB42" s="404">
        <f t="shared" si="116"/>
        <v>109500.36521526404</v>
      </c>
      <c r="CC42" s="355" t="s">
        <v>28</v>
      </c>
      <c r="CD42" s="397">
        <f t="shared" si="142"/>
        <v>85162.312252816861</v>
      </c>
      <c r="CE42" s="403">
        <f t="shared" si="117"/>
        <v>9495.5978161890798</v>
      </c>
      <c r="CF42" s="403">
        <f t="shared" si="118"/>
        <v>17032.462450563373</v>
      </c>
      <c r="CG42" s="404">
        <f t="shared" si="152"/>
        <v>111690.37251956931</v>
      </c>
      <c r="CH42" s="355" t="s">
        <v>28</v>
      </c>
      <c r="CI42" s="397">
        <f t="shared" si="137"/>
        <v>86013.935375345027</v>
      </c>
      <c r="CJ42" s="403">
        <f t="shared" si="120"/>
        <v>9590.5537943509698</v>
      </c>
      <c r="CK42" s="403">
        <f t="shared" si="121"/>
        <v>17202.787075069005</v>
      </c>
      <c r="CL42" s="404">
        <f t="shared" si="153"/>
        <v>112807.276244765</v>
      </c>
      <c r="CM42" s="355" t="s">
        <v>28</v>
      </c>
      <c r="CN42" s="397">
        <f t="shared" si="141"/>
        <v>86874.074729098473</v>
      </c>
      <c r="CO42" s="403">
        <f t="shared" si="123"/>
        <v>9686.4593322944802</v>
      </c>
      <c r="CP42" s="403">
        <f t="shared" si="124"/>
        <v>17374.814945819697</v>
      </c>
      <c r="CQ42" s="404">
        <f t="shared" si="154"/>
        <v>113935.34900721266</v>
      </c>
      <c r="CR42" s="355" t="s">
        <v>28</v>
      </c>
      <c r="CS42" s="397">
        <f t="shared" si="139"/>
        <v>87742.815476389456</v>
      </c>
      <c r="CT42" s="403">
        <f t="shared" si="126"/>
        <v>9783.3239256174238</v>
      </c>
      <c r="CU42" s="403">
        <f t="shared" si="127"/>
        <v>17548.563095277892</v>
      </c>
      <c r="CV42" s="404">
        <f t="shared" si="155"/>
        <v>115074.70249728477</v>
      </c>
      <c r="CW42" s="336"/>
      <c r="DA42" s="258">
        <v>-0.17375625000568107</v>
      </c>
    </row>
    <row r="43" spans="1:105" ht="12.75" customHeight="1" x14ac:dyDescent="0.2">
      <c r="A43" s="272"/>
    </row>
    <row r="44" spans="1:105" ht="12.75" customHeight="1" x14ac:dyDescent="0.2">
      <c r="A44" s="272"/>
      <c r="AK44" s="319"/>
      <c r="AQ44" s="319"/>
      <c r="AV44" s="319"/>
      <c r="BA44" s="319"/>
      <c r="BF44" s="319"/>
      <c r="BK44" s="319"/>
      <c r="BP44" s="319"/>
      <c r="BU44" s="319"/>
      <c r="BZ44" s="319"/>
      <c r="CE44" s="319"/>
      <c r="CJ44" s="319"/>
      <c r="CO44" s="319"/>
      <c r="CT44" s="319"/>
    </row>
    <row r="45" spans="1:105" ht="12.75" customHeight="1" x14ac:dyDescent="0.2">
      <c r="A45" s="272"/>
    </row>
    <row r="46" spans="1:105" ht="12.75" customHeight="1" x14ac:dyDescent="0.2">
      <c r="A46" s="272"/>
    </row>
    <row r="47" spans="1:105" ht="13.5" customHeight="1" x14ac:dyDescent="0.2">
      <c r="A47" s="273" t="s">
        <v>53</v>
      </c>
      <c r="CW47" s="274"/>
    </row>
    <row r="48" spans="1:105" ht="15" customHeight="1" x14ac:dyDescent="0.2">
      <c r="A48" s="550" t="s">
        <v>254</v>
      </c>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DA48" s="275"/>
    </row>
    <row r="49" spans="1:105" ht="15" customHeight="1" x14ac:dyDescent="0.2">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DA49" s="276"/>
    </row>
    <row r="50" spans="1:105" ht="12.75" customHeight="1" x14ac:dyDescent="0.2">
      <c r="A50" s="534" t="s">
        <v>255</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DA50" s="276"/>
    </row>
    <row r="51" spans="1:105" ht="12.75" customHeight="1" x14ac:dyDescent="0.2">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DA51" s="276"/>
    </row>
    <row r="52" spans="1:105" ht="42.75" customHeight="1" x14ac:dyDescent="0.2">
      <c r="A52" s="544" t="s">
        <v>256</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c r="BO52" s="544"/>
      <c r="BP52" s="544"/>
      <c r="BQ52" s="544"/>
      <c r="BR52" s="544"/>
      <c r="BS52" s="544"/>
      <c r="BT52" s="544"/>
      <c r="BU52" s="544"/>
      <c r="BV52" s="544"/>
      <c r="BW52" s="544"/>
      <c r="BX52" s="544"/>
      <c r="BY52" s="544"/>
      <c r="BZ52" s="544"/>
      <c r="CA52" s="544"/>
      <c r="CB52" s="544"/>
      <c r="CC52" s="544"/>
      <c r="CD52" s="544"/>
      <c r="CE52" s="544"/>
      <c r="CF52" s="544"/>
      <c r="CG52" s="544"/>
      <c r="CH52" s="544"/>
      <c r="CI52" s="544"/>
      <c r="CJ52" s="544"/>
      <c r="CK52" s="544"/>
      <c r="CL52" s="544"/>
      <c r="CM52" s="544"/>
      <c r="CN52" s="544"/>
      <c r="CO52" s="544"/>
      <c r="CP52" s="544"/>
      <c r="CQ52" s="544"/>
      <c r="CR52" s="544"/>
      <c r="CS52" s="544"/>
      <c r="CT52" s="544"/>
      <c r="CU52" s="544"/>
      <c r="CV52" s="544"/>
      <c r="CW52" s="544"/>
      <c r="DA52" s="277"/>
    </row>
    <row r="53" spans="1:105" ht="12.75" customHeight="1" x14ac:dyDescent="0.2">
      <c r="A53" s="278"/>
      <c r="B53" s="279"/>
      <c r="D53" s="233"/>
      <c r="E53" s="233"/>
      <c r="F53" s="233"/>
      <c r="G53" s="233"/>
      <c r="I53" s="233"/>
      <c r="J53" s="233"/>
      <c r="K53" s="233"/>
      <c r="L53" s="233"/>
      <c r="N53" s="233"/>
      <c r="O53" s="233"/>
      <c r="P53" s="233"/>
      <c r="Q53" s="233"/>
      <c r="S53" s="233"/>
      <c r="T53" s="233"/>
      <c r="U53" s="233"/>
      <c r="V53" s="233"/>
      <c r="W53" s="233"/>
      <c r="Y53" s="233"/>
      <c r="Z53" s="233"/>
      <c r="AA53" s="233"/>
      <c r="AB53" s="233"/>
      <c r="AC53" s="233"/>
      <c r="AE53" s="233"/>
      <c r="AF53" s="233"/>
      <c r="AG53" s="233"/>
      <c r="AH53" s="233"/>
      <c r="AI53" s="233"/>
      <c r="AK53" s="233"/>
      <c r="AL53" s="233"/>
      <c r="AM53" s="233"/>
      <c r="AN53" s="233"/>
      <c r="AO53" s="233"/>
      <c r="AQ53" s="233"/>
      <c r="AR53" s="233"/>
      <c r="AS53" s="233"/>
      <c r="AT53" s="233"/>
      <c r="AV53" s="233"/>
      <c r="AW53" s="233"/>
      <c r="AX53" s="233"/>
      <c r="AY53" s="233"/>
      <c r="BA53" s="233"/>
      <c r="BB53" s="233"/>
      <c r="BC53" s="233"/>
      <c r="BD53" s="233"/>
      <c r="BF53" s="233"/>
      <c r="BG53" s="233"/>
      <c r="BH53" s="233"/>
      <c r="BI53" s="233"/>
      <c r="BK53" s="233"/>
      <c r="BL53" s="233"/>
      <c r="BM53" s="233"/>
      <c r="BN53" s="233"/>
      <c r="BP53" s="233"/>
      <c r="BQ53" s="233"/>
      <c r="BR53" s="233"/>
      <c r="BS53" s="233"/>
      <c r="BU53" s="233"/>
      <c r="BV53" s="233"/>
      <c r="BW53" s="233"/>
      <c r="BX53" s="233"/>
      <c r="BZ53" s="233"/>
      <c r="CA53" s="233"/>
      <c r="CB53" s="233"/>
      <c r="CC53" s="233"/>
      <c r="CE53" s="233"/>
      <c r="CF53" s="233"/>
      <c r="CG53" s="233"/>
      <c r="CH53" s="233"/>
      <c r="CJ53" s="233"/>
      <c r="CK53" s="233"/>
      <c r="CL53" s="233"/>
      <c r="CM53" s="233"/>
      <c r="CO53" s="233"/>
      <c r="CP53" s="233"/>
      <c r="CQ53" s="233"/>
      <c r="CR53" s="233"/>
      <c r="CT53" s="233"/>
      <c r="CU53" s="233"/>
      <c r="CV53" s="233"/>
      <c r="CW53" s="251"/>
      <c r="DA53" s="233"/>
    </row>
    <row r="54" spans="1:105" ht="12.75" customHeight="1" x14ac:dyDescent="0.2"/>
    <row r="55" spans="1:105" ht="12.75" customHeight="1" x14ac:dyDescent="0.2"/>
  </sheetData>
  <mergeCells count="118">
    <mergeCell ref="CS2:CV2"/>
    <mergeCell ref="CS3:CV3"/>
    <mergeCell ref="CS6:CS7"/>
    <mergeCell ref="CT6:CT7"/>
    <mergeCell ref="CU6:CU7"/>
    <mergeCell ref="CV6:CV7"/>
    <mergeCell ref="CN6:CN7"/>
    <mergeCell ref="CO6:CO7"/>
    <mergeCell ref="CP6:CP7"/>
    <mergeCell ref="CN2:CQ2"/>
    <mergeCell ref="CN3:CQ3"/>
    <mergeCell ref="CQ6:CQ7"/>
    <mergeCell ref="CI2:CL2"/>
    <mergeCell ref="CI3:CL3"/>
    <mergeCell ref="CI6:CI7"/>
    <mergeCell ref="CJ6:CJ7"/>
    <mergeCell ref="CK6:CK7"/>
    <mergeCell ref="CL6:CL7"/>
    <mergeCell ref="CD2:CG2"/>
    <mergeCell ref="CD3:CG3"/>
    <mergeCell ref="CD6:CD7"/>
    <mergeCell ref="CE6:CE7"/>
    <mergeCell ref="CF6:CF7"/>
    <mergeCell ref="CG6:CG7"/>
    <mergeCell ref="BT2:BW2"/>
    <mergeCell ref="BT3:BW3"/>
    <mergeCell ref="BT6:BT7"/>
    <mergeCell ref="BU6:BU7"/>
    <mergeCell ref="BV6:BV7"/>
    <mergeCell ref="BW6:BW7"/>
    <mergeCell ref="BO2:BR2"/>
    <mergeCell ref="BO3:BR3"/>
    <mergeCell ref="BO6:BO7"/>
    <mergeCell ref="BP6:BP7"/>
    <mergeCell ref="BQ6:BQ7"/>
    <mergeCell ref="BR6:BR7"/>
    <mergeCell ref="AU2:AX2"/>
    <mergeCell ref="AU3:AX3"/>
    <mergeCell ref="AU6:AU7"/>
    <mergeCell ref="AV6:AV7"/>
    <mergeCell ref="AW6:AW7"/>
    <mergeCell ref="AX6:AX7"/>
    <mergeCell ref="X2:AA2"/>
    <mergeCell ref="AD2:AG2"/>
    <mergeCell ref="AJ2:AM2"/>
    <mergeCell ref="AP2:AS2"/>
    <mergeCell ref="C3:F3"/>
    <mergeCell ref="H3:K3"/>
    <mergeCell ref="M3:P3"/>
    <mergeCell ref="R3:U3"/>
    <mergeCell ref="X3:AA3"/>
    <mergeCell ref="AD3:AG3"/>
    <mergeCell ref="AJ3:AM3"/>
    <mergeCell ref="AP3:AS3"/>
    <mergeCell ref="AM6:AM7"/>
    <mergeCell ref="AP6:AP7"/>
    <mergeCell ref="C6:C7"/>
    <mergeCell ref="D6:D7"/>
    <mergeCell ref="E6:E7"/>
    <mergeCell ref="F6:F7"/>
    <mergeCell ref="H6:H7"/>
    <mergeCell ref="O6:O7"/>
    <mergeCell ref="P6:P7"/>
    <mergeCell ref="R6:R7"/>
    <mergeCell ref="S6:S7"/>
    <mergeCell ref="T6:T7"/>
    <mergeCell ref="I6:I7"/>
    <mergeCell ref="J6:J7"/>
    <mergeCell ref="A52:CW52"/>
    <mergeCell ref="CW26:CW27"/>
    <mergeCell ref="AQ6:AQ7"/>
    <mergeCell ref="AR6:AR7"/>
    <mergeCell ref="AS6:AS7"/>
    <mergeCell ref="AG6:AG7"/>
    <mergeCell ref="AJ6:AJ7"/>
    <mergeCell ref="AK6:AK7"/>
    <mergeCell ref="CW30:CW32"/>
    <mergeCell ref="CW37:CW38"/>
    <mergeCell ref="CW40:CW41"/>
    <mergeCell ref="A48:CW48"/>
    <mergeCell ref="K6:K7"/>
    <mergeCell ref="M6:M7"/>
    <mergeCell ref="N6:N7"/>
    <mergeCell ref="AA6:AA7"/>
    <mergeCell ref="A50:CW50"/>
    <mergeCell ref="Y6:Y7"/>
    <mergeCell ref="Z6:Z7"/>
    <mergeCell ref="AZ2:BC2"/>
    <mergeCell ref="AZ3:BC3"/>
    <mergeCell ref="AZ6:AZ7"/>
    <mergeCell ref="BA6:BA7"/>
    <mergeCell ref="BB6:BB7"/>
    <mergeCell ref="BC6:BC7"/>
    <mergeCell ref="AE6:AE7"/>
    <mergeCell ref="CW3:CW4"/>
    <mergeCell ref="X6:X7"/>
    <mergeCell ref="AF6:AF7"/>
    <mergeCell ref="AD6:AD7"/>
    <mergeCell ref="U6:U7"/>
    <mergeCell ref="AL6:AL7"/>
    <mergeCell ref="BE2:BH2"/>
    <mergeCell ref="BE3:BH3"/>
    <mergeCell ref="BE6:BE7"/>
    <mergeCell ref="BF6:BF7"/>
    <mergeCell ref="BG6:BG7"/>
    <mergeCell ref="BH6:BH7"/>
    <mergeCell ref="BJ2:BM2"/>
    <mergeCell ref="BJ3:BM3"/>
    <mergeCell ref="BJ6:BJ7"/>
    <mergeCell ref="BK6:BK7"/>
    <mergeCell ref="BL6:BL7"/>
    <mergeCell ref="BM6:BM7"/>
    <mergeCell ref="BY2:CB2"/>
    <mergeCell ref="BY3:CB3"/>
    <mergeCell ref="BY6:BY7"/>
    <mergeCell ref="BZ6:BZ7"/>
    <mergeCell ref="CA6:CA7"/>
    <mergeCell ref="CB6:CB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CE42"/>
  <sheetViews>
    <sheetView topLeftCell="B1" zoomScale="70" zoomScaleNormal="70" workbookViewId="0">
      <pane xSplit="3" ySplit="3" topLeftCell="BD4" activePane="bottomRight" state="frozen"/>
      <selection activeCell="B1" sqref="B1"/>
      <selection pane="topRight" activeCell="E1" sqref="E1"/>
      <selection pane="bottomLeft" activeCell="B4" sqref="B4"/>
      <selection pane="bottomRight" activeCell="BD3" sqref="BD3:BG3"/>
    </sheetView>
  </sheetViews>
  <sheetFormatPr defaultRowHeight="15" x14ac:dyDescent="0.25"/>
  <cols>
    <col min="1" max="1" width="4.42578125" customWidth="1"/>
    <col min="2" max="2" width="0.42578125" customWidth="1"/>
    <col min="3" max="3" width="31.140625" customWidth="1"/>
    <col min="4" max="4" width="16.7109375" customWidth="1"/>
    <col min="5" max="5" width="16" customWidth="1"/>
    <col min="6" max="6" width="14.85546875" customWidth="1"/>
    <col min="7" max="7" width="18.42578125" customWidth="1"/>
    <col min="8" max="8" width="24.28515625" customWidth="1"/>
    <col min="9" max="9" width="17.140625" customWidth="1"/>
    <col min="10" max="10" width="16" customWidth="1"/>
    <col min="11" max="11" width="14.85546875" customWidth="1"/>
    <col min="12" max="12" width="18.42578125" customWidth="1"/>
    <col min="13" max="13" width="24.28515625" customWidth="1"/>
    <col min="14" max="14" width="11.140625" bestFit="1" customWidth="1"/>
    <col min="15" max="15" width="20.140625" customWidth="1"/>
    <col min="16" max="16" width="14.85546875" customWidth="1"/>
    <col min="17" max="17" width="18.42578125" customWidth="1"/>
    <col min="18" max="18" width="24.28515625" customWidth="1"/>
    <col min="19" max="19" width="11.5703125" bestFit="1" customWidth="1"/>
    <col min="20" max="23" width="19.28515625" customWidth="1"/>
    <col min="24" max="24" width="0" hidden="1" customWidth="1"/>
    <col min="25" max="25" width="20.28515625" hidden="1" customWidth="1"/>
    <col min="26" max="26" width="15.5703125" hidden="1" customWidth="1"/>
    <col min="27" max="27" width="16.5703125" hidden="1" customWidth="1"/>
    <col min="28" max="28" width="22.5703125" hidden="1" customWidth="1"/>
    <col min="29" max="29" width="21.140625" hidden="1" customWidth="1"/>
    <col min="30" max="30" width="0" hidden="1" customWidth="1"/>
    <col min="31" max="31" width="8.42578125" hidden="1" customWidth="1"/>
    <col min="32" max="32" width="16.42578125" customWidth="1"/>
    <col min="33" max="33" width="17.140625" customWidth="1"/>
    <col min="34" max="34" width="26.28515625" customWidth="1"/>
    <col min="35" max="35" width="20.140625" customWidth="1"/>
    <col min="36" max="36" width="16.42578125" customWidth="1"/>
    <col min="37" max="37" width="17.140625" customWidth="1"/>
    <col min="38" max="38" width="26.28515625" customWidth="1"/>
    <col min="39" max="39" width="19.140625" customWidth="1"/>
    <col min="40" max="40" width="16.42578125" customWidth="1"/>
    <col min="41" max="41" width="17.140625" customWidth="1"/>
    <col min="42" max="42" width="26.28515625" customWidth="1"/>
    <col min="43" max="43" width="19.140625" customWidth="1"/>
    <col min="44" max="44" width="16.42578125" customWidth="1"/>
    <col min="45" max="45" width="17.140625" customWidth="1"/>
    <col min="46" max="46" width="26.28515625" customWidth="1"/>
    <col min="47" max="47" width="19.140625" customWidth="1"/>
    <col min="48" max="48" width="16.42578125" customWidth="1"/>
    <col min="49" max="49" width="17.140625" customWidth="1"/>
    <col min="50" max="50" width="26.28515625" customWidth="1"/>
    <col min="51" max="51" width="19.140625" customWidth="1"/>
    <col min="52" max="52" width="16.42578125" customWidth="1"/>
    <col min="53" max="53" width="17.140625" customWidth="1"/>
    <col min="54" max="54" width="26.28515625" customWidth="1"/>
    <col min="55" max="55" width="19.140625" customWidth="1"/>
    <col min="56" max="56" width="16.42578125" customWidth="1"/>
    <col min="57" max="57" width="17.140625" customWidth="1"/>
    <col min="58" max="58" width="26.28515625" customWidth="1"/>
    <col min="59" max="59" width="19.7109375" customWidth="1"/>
    <col min="60" max="83" width="20.85546875" customWidth="1"/>
  </cols>
  <sheetData>
    <row r="1" spans="3:83" ht="15" customHeight="1" x14ac:dyDescent="0.25">
      <c r="D1" s="126"/>
      <c r="AR1" s="445"/>
    </row>
    <row r="2" spans="3:83" ht="15.75" customHeight="1" x14ac:dyDescent="0.25"/>
    <row r="3" spans="3:83" s="131" customFormat="1" ht="51" customHeight="1" thickBot="1" x14ac:dyDescent="0.55000000000000004">
      <c r="C3" s="127"/>
      <c r="D3" s="127"/>
      <c r="E3" s="291" t="s">
        <v>240</v>
      </c>
      <c r="F3" s="291"/>
      <c r="G3" s="291"/>
      <c r="H3" s="291"/>
      <c r="J3" s="291" t="s">
        <v>260</v>
      </c>
      <c r="K3" s="127"/>
      <c r="L3" s="127"/>
      <c r="M3" s="127"/>
      <c r="O3" s="291" t="s">
        <v>285</v>
      </c>
      <c r="P3" s="127"/>
      <c r="Q3" s="127"/>
      <c r="R3" s="127"/>
      <c r="T3" s="291" t="s">
        <v>282</v>
      </c>
      <c r="U3" s="127"/>
      <c r="V3" s="127"/>
      <c r="W3" s="127"/>
      <c r="X3" s="316"/>
      <c r="Y3" s="127"/>
      <c r="Z3" s="291" t="s">
        <v>286</v>
      </c>
      <c r="AA3" s="127"/>
      <c r="AB3" s="127"/>
      <c r="AC3" s="127"/>
      <c r="AD3" s="316"/>
      <c r="AE3" s="127"/>
      <c r="AF3" s="291" t="s">
        <v>350</v>
      </c>
      <c r="AG3" s="127"/>
      <c r="AH3" s="127"/>
      <c r="AI3" s="127"/>
      <c r="AJ3" s="291" t="s">
        <v>351</v>
      </c>
      <c r="AK3" s="127"/>
      <c r="AL3" s="127"/>
      <c r="AM3" s="127"/>
      <c r="AN3" s="291" t="s">
        <v>360</v>
      </c>
      <c r="AO3" s="127"/>
      <c r="AP3" s="127"/>
      <c r="AQ3" s="127"/>
      <c r="AR3" s="448" t="s">
        <v>352</v>
      </c>
      <c r="AS3" s="127"/>
      <c r="AT3" s="127"/>
      <c r="AU3" s="456"/>
      <c r="AV3" s="291" t="s">
        <v>380</v>
      </c>
      <c r="AW3" s="127"/>
      <c r="AX3" s="127"/>
      <c r="AY3" s="456"/>
      <c r="AZ3" s="291" t="s">
        <v>381</v>
      </c>
      <c r="BA3" s="127"/>
      <c r="BB3" s="127"/>
      <c r="BC3" s="456"/>
      <c r="BD3" s="560" t="s">
        <v>399</v>
      </c>
      <c r="BE3" s="561"/>
      <c r="BF3" s="561"/>
      <c r="BG3" s="561"/>
      <c r="BH3" s="560" t="s">
        <v>400</v>
      </c>
      <c r="BI3" s="561"/>
      <c r="BJ3" s="561"/>
      <c r="BK3" s="561"/>
      <c r="BL3" s="560" t="s">
        <v>401</v>
      </c>
      <c r="BM3" s="561"/>
      <c r="BN3" s="561"/>
      <c r="BO3" s="561"/>
      <c r="BP3" s="560" t="s">
        <v>402</v>
      </c>
      <c r="BQ3" s="561"/>
      <c r="BR3" s="561"/>
      <c r="BS3" s="561"/>
      <c r="BT3" s="560" t="s">
        <v>403</v>
      </c>
      <c r="BU3" s="561"/>
      <c r="BV3" s="561"/>
      <c r="BW3" s="561"/>
      <c r="BX3" s="560" t="s">
        <v>404</v>
      </c>
      <c r="BY3" s="561"/>
      <c r="BZ3" s="561"/>
      <c r="CA3" s="561"/>
      <c r="CB3" s="560" t="s">
        <v>405</v>
      </c>
      <c r="CC3" s="561"/>
      <c r="CD3" s="561"/>
      <c r="CE3" s="561"/>
    </row>
    <row r="4" spans="3:83" ht="60" customHeight="1" thickBot="1" x14ac:dyDescent="0.35">
      <c r="C4" s="132" t="s">
        <v>239</v>
      </c>
      <c r="D4" s="128" t="s">
        <v>238</v>
      </c>
      <c r="E4" s="129" t="s">
        <v>235</v>
      </c>
      <c r="F4" s="129" t="s">
        <v>236</v>
      </c>
      <c r="G4" s="129" t="s">
        <v>237</v>
      </c>
      <c r="H4" s="130" t="s">
        <v>187</v>
      </c>
      <c r="J4" s="129" t="s">
        <v>235</v>
      </c>
      <c r="K4" s="129" t="s">
        <v>236</v>
      </c>
      <c r="L4" s="129" t="s">
        <v>237</v>
      </c>
      <c r="M4" s="130" t="s">
        <v>187</v>
      </c>
      <c r="O4" s="129" t="s">
        <v>235</v>
      </c>
      <c r="P4" s="129" t="s">
        <v>284</v>
      </c>
      <c r="Q4" s="129" t="s">
        <v>237</v>
      </c>
      <c r="R4" s="130" t="s">
        <v>187</v>
      </c>
      <c r="T4" s="129" t="s">
        <v>235</v>
      </c>
      <c r="U4" s="129" t="s">
        <v>283</v>
      </c>
      <c r="V4" s="129" t="s">
        <v>237</v>
      </c>
      <c r="W4" s="130" t="s">
        <v>187</v>
      </c>
      <c r="X4" s="311"/>
      <c r="Y4" s="315" t="s">
        <v>238</v>
      </c>
      <c r="Z4" s="129" t="s">
        <v>235</v>
      </c>
      <c r="AA4" s="129" t="s">
        <v>325</v>
      </c>
      <c r="AB4" s="129" t="s">
        <v>237</v>
      </c>
      <c r="AC4" s="129" t="s">
        <v>187</v>
      </c>
      <c r="AD4" s="313"/>
      <c r="AE4" s="315" t="s">
        <v>238</v>
      </c>
      <c r="AF4" s="129" t="s">
        <v>235</v>
      </c>
      <c r="AG4" s="129" t="s">
        <v>325</v>
      </c>
      <c r="AH4" s="129" t="s">
        <v>349</v>
      </c>
      <c r="AI4" s="129" t="s">
        <v>187</v>
      </c>
      <c r="AJ4" s="129" t="s">
        <v>235</v>
      </c>
      <c r="AK4" s="129" t="s">
        <v>325</v>
      </c>
      <c r="AL4" s="129" t="s">
        <v>349</v>
      </c>
      <c r="AM4" s="129" t="s">
        <v>187</v>
      </c>
      <c r="AN4" s="129" t="s">
        <v>235</v>
      </c>
      <c r="AO4" s="129" t="s">
        <v>325</v>
      </c>
      <c r="AP4" s="129" t="s">
        <v>349</v>
      </c>
      <c r="AQ4" s="446" t="s">
        <v>187</v>
      </c>
      <c r="AR4" s="449" t="s">
        <v>235</v>
      </c>
      <c r="AS4" s="129" t="s">
        <v>325</v>
      </c>
      <c r="AT4" s="129" t="s">
        <v>349</v>
      </c>
      <c r="AU4" s="457" t="s">
        <v>187</v>
      </c>
      <c r="AV4" s="450" t="s">
        <v>235</v>
      </c>
      <c r="AW4" s="129" t="s">
        <v>325</v>
      </c>
      <c r="AX4" s="129" t="s">
        <v>349</v>
      </c>
      <c r="AY4" s="457" t="s">
        <v>187</v>
      </c>
      <c r="AZ4" s="450" t="s">
        <v>235</v>
      </c>
      <c r="BA4" s="129" t="s">
        <v>325</v>
      </c>
      <c r="BB4" s="129" t="s">
        <v>349</v>
      </c>
      <c r="BC4" s="457" t="s">
        <v>187</v>
      </c>
      <c r="BD4" s="450" t="s">
        <v>235</v>
      </c>
      <c r="BE4" s="129" t="s">
        <v>325</v>
      </c>
      <c r="BF4" s="129" t="s">
        <v>349</v>
      </c>
      <c r="BG4" s="457" t="s">
        <v>187</v>
      </c>
      <c r="BH4" s="450" t="s">
        <v>235</v>
      </c>
      <c r="BI4" s="129" t="s">
        <v>325</v>
      </c>
      <c r="BJ4" s="129" t="s">
        <v>349</v>
      </c>
      <c r="BK4" s="457" t="s">
        <v>187</v>
      </c>
      <c r="BL4" s="450" t="s">
        <v>235</v>
      </c>
      <c r="BM4" s="129" t="s">
        <v>393</v>
      </c>
      <c r="BN4" s="129" t="s">
        <v>349</v>
      </c>
      <c r="BO4" s="457" t="s">
        <v>187</v>
      </c>
      <c r="BP4" s="450" t="s">
        <v>235</v>
      </c>
      <c r="BQ4" s="129" t="s">
        <v>393</v>
      </c>
      <c r="BR4" s="129" t="s">
        <v>349</v>
      </c>
      <c r="BS4" s="457" t="s">
        <v>187</v>
      </c>
      <c r="BT4" s="450" t="s">
        <v>235</v>
      </c>
      <c r="BU4" s="129" t="s">
        <v>393</v>
      </c>
      <c r="BV4" s="129" t="s">
        <v>349</v>
      </c>
      <c r="BW4" s="457" t="s">
        <v>187</v>
      </c>
      <c r="BX4" s="450" t="s">
        <v>235</v>
      </c>
      <c r="BY4" s="129" t="s">
        <v>393</v>
      </c>
      <c r="BZ4" s="129" t="s">
        <v>349</v>
      </c>
      <c r="CA4" s="457" t="s">
        <v>187</v>
      </c>
      <c r="CB4" s="450" t="s">
        <v>235</v>
      </c>
      <c r="CC4" s="129" t="s">
        <v>393</v>
      </c>
      <c r="CD4" s="129" t="s">
        <v>349</v>
      </c>
      <c r="CE4" s="457" t="s">
        <v>187</v>
      </c>
    </row>
    <row r="5" spans="3:83" ht="19.5" thickBot="1" x14ac:dyDescent="0.35">
      <c r="C5" s="133"/>
      <c r="D5" s="142" t="s">
        <v>22</v>
      </c>
      <c r="E5" s="143">
        <v>21459</v>
      </c>
      <c r="F5" s="143">
        <f>E5*10.75%</f>
        <v>2306.8424999999997</v>
      </c>
      <c r="G5" s="174">
        <f>E5*20%</f>
        <v>4291.8</v>
      </c>
      <c r="H5" s="143">
        <f>E5+F5+G5</f>
        <v>28057.642499999998</v>
      </c>
      <c r="I5" t="s">
        <v>231</v>
      </c>
      <c r="J5" s="143">
        <f>E5*1.01</f>
        <v>21673.59</v>
      </c>
      <c r="K5" s="143">
        <f>J5*10.85%</f>
        <v>2351.584515</v>
      </c>
      <c r="L5" s="174">
        <f>J5*20%</f>
        <v>4334.7179999999998</v>
      </c>
      <c r="M5" s="143">
        <f>J5+K5+L5</f>
        <v>28359.892515</v>
      </c>
      <c r="N5" s="302"/>
      <c r="O5" s="143">
        <f>J5*1.01</f>
        <v>21890.3259</v>
      </c>
      <c r="P5" s="143">
        <f>O5*10.85%</f>
        <v>2375.1003601500001</v>
      </c>
      <c r="Q5" s="174">
        <f>O5*20%</f>
        <v>4378.0651800000005</v>
      </c>
      <c r="R5" s="143">
        <f>O5+P5+Q5</f>
        <v>28643.491440150003</v>
      </c>
      <c r="T5" s="143">
        <v>22496</v>
      </c>
      <c r="U5" s="143">
        <f>T5*10.95%</f>
        <v>2463.3119999999999</v>
      </c>
      <c r="V5" s="143">
        <f>T5*20%</f>
        <v>4499.2</v>
      </c>
      <c r="W5" s="143">
        <f>T5+U5+V5</f>
        <v>29458.511999999999</v>
      </c>
      <c r="X5" s="312"/>
      <c r="Y5" s="314" t="s">
        <v>22</v>
      </c>
      <c r="Z5" s="143">
        <v>22609</v>
      </c>
      <c r="AA5" s="143">
        <f>Z5*11.05%</f>
        <v>2498.2945</v>
      </c>
      <c r="AB5" s="143">
        <f>Z5*20%</f>
        <v>4521.8</v>
      </c>
      <c r="AC5" s="143">
        <f>Z5+AA5+AB5</f>
        <v>29629.094499999999</v>
      </c>
      <c r="AD5" s="312"/>
      <c r="AE5" s="314" t="s">
        <v>22</v>
      </c>
      <c r="AF5" s="143">
        <v>26609</v>
      </c>
      <c r="AG5" s="143">
        <f>AF5*11.05%</f>
        <v>2940.2945</v>
      </c>
      <c r="AH5" s="174">
        <f>AF5*20%</f>
        <v>5321.8</v>
      </c>
      <c r="AI5" s="143">
        <f>AF5+AG5+AH5</f>
        <v>34871.094499999999</v>
      </c>
      <c r="AJ5" s="143">
        <v>27109</v>
      </c>
      <c r="AK5" s="143">
        <f>AJ5*11.05%</f>
        <v>2995.5445</v>
      </c>
      <c r="AL5" s="174">
        <f>AJ5*20%</f>
        <v>5421.8</v>
      </c>
      <c r="AM5" s="143">
        <f>AJ5+AK5+AL5</f>
        <v>35526.344499999999</v>
      </c>
      <c r="AN5" s="143">
        <f>AJ5*1.01</f>
        <v>27380.09</v>
      </c>
      <c r="AO5" s="143">
        <f>AN5*11.05%</f>
        <v>3025.499945</v>
      </c>
      <c r="AP5" s="174">
        <f>AN5*20%</f>
        <v>5476.018</v>
      </c>
      <c r="AQ5" s="447">
        <f>AN5+AO5+AP5</f>
        <v>35881.607944999996</v>
      </c>
      <c r="AR5" s="143">
        <v>28702</v>
      </c>
      <c r="AS5" s="143">
        <f>AR5*11.05%</f>
        <v>3171.5709999999999</v>
      </c>
      <c r="AT5" s="174">
        <f>AR5*20%</f>
        <v>5740.4000000000005</v>
      </c>
      <c r="AU5" s="143">
        <f>AR5+AS5+AT5</f>
        <v>37613.970999999998</v>
      </c>
      <c r="AV5" s="451">
        <f>AR5*1.02</f>
        <v>29276.04</v>
      </c>
      <c r="AW5" s="143">
        <f>AV5*11.05%</f>
        <v>3235.0024200000003</v>
      </c>
      <c r="AX5" s="174">
        <f>AV5*20%</f>
        <v>5855.2080000000005</v>
      </c>
      <c r="AY5" s="143">
        <f>AV5+AW5+AX5</f>
        <v>38366.250420000004</v>
      </c>
      <c r="AZ5" s="451">
        <v>30026</v>
      </c>
      <c r="BA5" s="143">
        <f>AZ5*11.05%</f>
        <v>3317.873</v>
      </c>
      <c r="BB5" s="174">
        <f>AZ5*20%</f>
        <v>6005.2000000000007</v>
      </c>
      <c r="BC5" s="143">
        <f>AZ5+BA5+BB5</f>
        <v>39349.073000000004</v>
      </c>
      <c r="BD5" s="451">
        <v>31151</v>
      </c>
      <c r="BE5" s="143">
        <f>BD5*11.05%</f>
        <v>3442.1855</v>
      </c>
      <c r="BF5" s="174">
        <f>BD5*20%</f>
        <v>6230.2000000000007</v>
      </c>
      <c r="BG5" s="143">
        <f>BD5+BE5+BF5</f>
        <v>40823.385500000004</v>
      </c>
      <c r="BH5" s="451">
        <v>31462</v>
      </c>
      <c r="BI5" s="143">
        <f>BH5*11.05%</f>
        <v>3476.5509999999999</v>
      </c>
      <c r="BJ5" s="174">
        <f>BH5*20%</f>
        <v>6292.4000000000005</v>
      </c>
      <c r="BK5" s="143">
        <f>BH5+BI5+BJ5</f>
        <v>41230.951000000001</v>
      </c>
      <c r="BL5" s="451">
        <v>31962</v>
      </c>
      <c r="BM5" s="143">
        <f>BL5*11.15%</f>
        <v>3563.7629999999999</v>
      </c>
      <c r="BN5" s="174">
        <f>BL5*20%</f>
        <v>6392.4000000000005</v>
      </c>
      <c r="BO5" s="143">
        <f>BL5+BM5+BN5</f>
        <v>41918.163</v>
      </c>
      <c r="BP5" s="451">
        <v>32962</v>
      </c>
      <c r="BQ5" s="143">
        <f>BP5*11.15%</f>
        <v>3675.2629999999999</v>
      </c>
      <c r="BR5" s="174">
        <f>BP5*20%</f>
        <v>6592.4000000000005</v>
      </c>
      <c r="BS5" s="143">
        <f>BP5+BQ5+BR5</f>
        <v>43229.663</v>
      </c>
      <c r="BT5" s="451">
        <v>33292</v>
      </c>
      <c r="BU5" s="143">
        <f>BT5*11.15%</f>
        <v>3712.058</v>
      </c>
      <c r="BV5" s="174">
        <f>BT5*20%</f>
        <v>6658.4000000000005</v>
      </c>
      <c r="BW5" s="143">
        <f>BT5+BU5+BV5</f>
        <v>43662.457999999999</v>
      </c>
      <c r="BX5" s="451">
        <v>33792</v>
      </c>
      <c r="BY5" s="143">
        <f>BX5*11.15%</f>
        <v>3767.808</v>
      </c>
      <c r="BZ5" s="174">
        <f>BX5*20%</f>
        <v>6758.4000000000005</v>
      </c>
      <c r="CA5" s="143">
        <f>BX5+BY5+BZ5</f>
        <v>44318.207999999999</v>
      </c>
      <c r="CB5" s="451">
        <v>34130</v>
      </c>
      <c r="CC5" s="143">
        <f>CB5*11.15%</f>
        <v>3805.4949999999999</v>
      </c>
      <c r="CD5" s="174">
        <f>CB5*20%</f>
        <v>6826</v>
      </c>
      <c r="CE5" s="143">
        <f>CB5+CC5+CD5</f>
        <v>44761.495000000003</v>
      </c>
    </row>
    <row r="6" spans="3:83" ht="19.5" thickBot="1" x14ac:dyDescent="0.35">
      <c r="C6" s="134"/>
      <c r="D6" s="144" t="s">
        <v>24</v>
      </c>
      <c r="E6" s="145">
        <v>22385</v>
      </c>
      <c r="F6" s="143">
        <f t="shared" ref="F6:F39" si="0">E6*10.75%</f>
        <v>2406.3874999999998</v>
      </c>
      <c r="G6" s="174">
        <f t="shared" ref="G6:G39" si="1">E6*20%</f>
        <v>4477</v>
      </c>
      <c r="H6" s="143">
        <f t="shared" ref="H6:H39" si="2">E6+F6+G6</f>
        <v>29268.387500000001</v>
      </c>
      <c r="J6" s="145">
        <f t="shared" ref="J6:J39" si="3">E6*1.01</f>
        <v>22608.85</v>
      </c>
      <c r="K6" s="143">
        <f t="shared" ref="K6:K39" si="4">J6*10.85%</f>
        <v>2453.0602249999997</v>
      </c>
      <c r="L6" s="174">
        <f t="shared" ref="L6:L39" si="5">J6*20%</f>
        <v>4521.7699999999995</v>
      </c>
      <c r="M6" s="143">
        <f t="shared" ref="M6:M39" si="6">J6+K6+L6</f>
        <v>29583.680225</v>
      </c>
      <c r="O6" s="145">
        <f t="shared" ref="O6:O39" si="7">J6*1.01</f>
        <v>22834.9385</v>
      </c>
      <c r="P6" s="143">
        <f t="shared" ref="P6:P39" si="8">O6*10.85%</f>
        <v>2477.5908272500001</v>
      </c>
      <c r="Q6" s="174">
        <f t="shared" ref="Q6:Q39" si="9">O6*20%</f>
        <v>4566.9877000000006</v>
      </c>
      <c r="R6" s="143">
        <f t="shared" ref="R6:R39" si="10">O6+P6+Q6</f>
        <v>29879.51702725</v>
      </c>
      <c r="T6" s="145">
        <v>23467</v>
      </c>
      <c r="U6" s="143">
        <f t="shared" ref="U6:U39" si="11">T6*10.95%</f>
        <v>2569.6364999999996</v>
      </c>
      <c r="V6" s="143">
        <f t="shared" ref="V6:V39" si="12">T6*20%</f>
        <v>4693.4000000000005</v>
      </c>
      <c r="W6" s="143">
        <f t="shared" ref="W6:W39" si="13">T6+U6+V6</f>
        <v>30730.036500000002</v>
      </c>
      <c r="X6" s="312"/>
      <c r="Y6" s="144" t="s">
        <v>24</v>
      </c>
      <c r="Z6" s="145">
        <v>23584</v>
      </c>
      <c r="AA6" s="143">
        <f t="shared" ref="AA6:AA39" si="14">Z6*11.05%</f>
        <v>2606.0320000000002</v>
      </c>
      <c r="AB6" s="143">
        <f t="shared" ref="AB6:AB8" si="15">Z6*20%</f>
        <v>4716.8</v>
      </c>
      <c r="AC6" s="143">
        <f t="shared" ref="AC6:AC8" si="16">Z6+AA6+AB6</f>
        <v>30906.831999999999</v>
      </c>
      <c r="AD6" s="312"/>
      <c r="AE6" s="144" t="s">
        <v>24</v>
      </c>
      <c r="AF6" s="145">
        <v>27374</v>
      </c>
      <c r="AG6" s="143">
        <f t="shared" ref="AG6:AG39" si="17">AF6*11.05%</f>
        <v>3024.8270000000002</v>
      </c>
      <c r="AH6" s="174">
        <f t="shared" ref="AH6:AH39" si="18">AF6*20%</f>
        <v>5474.8</v>
      </c>
      <c r="AI6" s="143">
        <f t="shared" ref="AI6:AI39" si="19">AF6+AG6+AH6</f>
        <v>35873.627</v>
      </c>
      <c r="AJ6" s="145">
        <v>27874</v>
      </c>
      <c r="AK6" s="143">
        <f t="shared" ref="AK6:AK17" si="20">AJ6*11.05%</f>
        <v>3080.0770000000002</v>
      </c>
      <c r="AL6" s="174">
        <f t="shared" ref="AL6:AL17" si="21">AJ6*20%</f>
        <v>5574.8</v>
      </c>
      <c r="AM6" s="143">
        <f t="shared" ref="AM6:AM17" si="22">AJ6+AK6+AL6</f>
        <v>36528.877</v>
      </c>
      <c r="AN6" s="143">
        <f t="shared" ref="AN6:AN17" si="23">AJ6*1.01</f>
        <v>28152.74</v>
      </c>
      <c r="AO6" s="143">
        <f t="shared" ref="AO6:AO17" si="24">AN6*11.05%</f>
        <v>3110.8777700000001</v>
      </c>
      <c r="AP6" s="174">
        <f t="shared" ref="AP6:AP17" si="25">AN6*20%</f>
        <v>5630.5480000000007</v>
      </c>
      <c r="AQ6" s="447">
        <f t="shared" ref="AQ6:AQ17" si="26">AN6+AO6+AP6</f>
        <v>36894.16577</v>
      </c>
      <c r="AR6" s="143">
        <v>29498</v>
      </c>
      <c r="AS6" s="143">
        <f t="shared" ref="AS6:AS17" si="27">AR6*11.05%</f>
        <v>3259.529</v>
      </c>
      <c r="AT6" s="174">
        <f t="shared" ref="AT6:AT17" si="28">AR6*20%</f>
        <v>5899.6</v>
      </c>
      <c r="AU6" s="143">
        <f t="shared" ref="AU6:AU17" si="29">AR6+AS6+AT6</f>
        <v>38657.129000000001</v>
      </c>
      <c r="AV6" s="451">
        <f t="shared" ref="AV6:AV17" si="30">AR6*1.02</f>
        <v>30087.96</v>
      </c>
      <c r="AW6" s="143">
        <f t="shared" ref="AW6:AW17" si="31">AV6*11.05%</f>
        <v>3324.71958</v>
      </c>
      <c r="AX6" s="174">
        <f t="shared" ref="AX6:AX17" si="32">AV6*20%</f>
        <v>6017.5920000000006</v>
      </c>
      <c r="AY6" s="143">
        <f t="shared" ref="AY6:AY17" si="33">AV6+AW6+AX6</f>
        <v>39430.271580000001</v>
      </c>
      <c r="AZ6" s="451">
        <v>30838</v>
      </c>
      <c r="BA6" s="143">
        <f t="shared" ref="BA6:BA17" si="34">AZ6*11.05%</f>
        <v>3407.5990000000002</v>
      </c>
      <c r="BB6" s="174">
        <f t="shared" ref="BB6:BB17" si="35">AZ6*20%</f>
        <v>6167.6</v>
      </c>
      <c r="BC6" s="143">
        <f t="shared" ref="BC6:BC17" si="36">AZ6+BA6+BB6</f>
        <v>40413.199000000001</v>
      </c>
      <c r="BD6" s="451">
        <v>31963</v>
      </c>
      <c r="BE6" s="143">
        <f t="shared" ref="BE6:BE39" si="37">BD6*11.05%</f>
        <v>3531.9115000000002</v>
      </c>
      <c r="BF6" s="174">
        <f t="shared" ref="BF6:BF39" si="38">BD6*20%</f>
        <v>6392.6</v>
      </c>
      <c r="BG6" s="143">
        <f t="shared" ref="BG6:BG39" si="39">BD6+BE6+BF6</f>
        <v>41887.511500000001</v>
      </c>
      <c r="BH6" s="451">
        <v>32282</v>
      </c>
      <c r="BI6" s="143">
        <f t="shared" ref="BI6:BI39" si="40">BH6*11.05%</f>
        <v>3567.1610000000001</v>
      </c>
      <c r="BJ6" s="174">
        <f t="shared" ref="BJ6:BJ39" si="41">BH6*20%</f>
        <v>6456.4000000000005</v>
      </c>
      <c r="BK6" s="143">
        <f t="shared" ref="BK6:BK39" si="42">BH6+BI6+BJ6</f>
        <v>42305.561000000002</v>
      </c>
      <c r="BL6" s="451">
        <v>32782</v>
      </c>
      <c r="BM6" s="143">
        <f t="shared" ref="BM6:BM39" si="43">BL6*11.15%</f>
        <v>3655.1930000000002</v>
      </c>
      <c r="BN6" s="174">
        <f t="shared" ref="BN6:BN39" si="44">BL6*20%</f>
        <v>6556.4000000000005</v>
      </c>
      <c r="BO6" s="143">
        <f t="shared" ref="BO6:BO39" si="45">BL6+BM6+BN6</f>
        <v>42993.593000000001</v>
      </c>
      <c r="BP6" s="451">
        <v>33782</v>
      </c>
      <c r="BQ6" s="143">
        <f t="shared" ref="BQ6:BQ39" si="46">BP6*11.15%</f>
        <v>3766.6930000000002</v>
      </c>
      <c r="BR6" s="174">
        <f t="shared" ref="BR6:BR39" si="47">BP6*20%</f>
        <v>6756.4000000000005</v>
      </c>
      <c r="BS6" s="143">
        <f t="shared" ref="BS6:BS39" si="48">BP6+BQ6+BR6</f>
        <v>44305.093000000001</v>
      </c>
      <c r="BT6" s="451">
        <v>34120</v>
      </c>
      <c r="BU6" s="143">
        <f t="shared" ref="BU6:BU39" si="49">BT6*11.15%</f>
        <v>3804.38</v>
      </c>
      <c r="BV6" s="174">
        <f t="shared" ref="BV6:BV39" si="50">BT6*20%</f>
        <v>6824</v>
      </c>
      <c r="BW6" s="143">
        <f t="shared" ref="BW6:BW39" si="51">BT6+BU6+BV6</f>
        <v>44748.38</v>
      </c>
      <c r="BX6" s="451">
        <v>34620</v>
      </c>
      <c r="BY6" s="143">
        <f t="shared" ref="BY6:BY39" si="52">BX6*11.15%</f>
        <v>3860.13</v>
      </c>
      <c r="BZ6" s="174">
        <f t="shared" ref="BZ6:BZ39" si="53">BX6*20%</f>
        <v>6924</v>
      </c>
      <c r="CA6" s="143">
        <f t="shared" ref="CA6:CA39" si="54">BX6+BY6+BZ6</f>
        <v>45404.13</v>
      </c>
      <c r="CB6" s="451">
        <v>34966</v>
      </c>
      <c r="CC6" s="143">
        <f t="shared" ref="CC6:CC39" si="55">CB6*11.15%</f>
        <v>3898.7090000000003</v>
      </c>
      <c r="CD6" s="174">
        <f t="shared" ref="CD6:CD39" si="56">CB6*20%</f>
        <v>6993.2000000000007</v>
      </c>
      <c r="CE6" s="143">
        <f t="shared" ref="CE6:CE39" si="57">CB6+CC6+CD6</f>
        <v>45857.909</v>
      </c>
    </row>
    <row r="7" spans="3:83" ht="19.5" thickBot="1" x14ac:dyDescent="0.35">
      <c r="C7" s="134"/>
      <c r="D7" s="144" t="s">
        <v>26</v>
      </c>
      <c r="E7" s="145">
        <v>23396</v>
      </c>
      <c r="F7" s="143">
        <f t="shared" si="0"/>
        <v>2515.0700000000002</v>
      </c>
      <c r="G7" s="174">
        <f t="shared" si="1"/>
        <v>4679.2</v>
      </c>
      <c r="H7" s="143">
        <f t="shared" si="2"/>
        <v>30590.27</v>
      </c>
      <c r="J7" s="145">
        <f t="shared" si="3"/>
        <v>23629.96</v>
      </c>
      <c r="K7" s="143">
        <f t="shared" si="4"/>
        <v>2563.8506600000001</v>
      </c>
      <c r="L7" s="174">
        <f t="shared" si="5"/>
        <v>4725.9920000000002</v>
      </c>
      <c r="M7" s="143">
        <f t="shared" si="6"/>
        <v>30919.802660000001</v>
      </c>
      <c r="O7" s="145">
        <f t="shared" si="7"/>
        <v>23866.259599999998</v>
      </c>
      <c r="P7" s="143">
        <f t="shared" si="8"/>
        <v>2589.4891665999999</v>
      </c>
      <c r="Q7" s="174">
        <f t="shared" si="9"/>
        <v>4773.2519199999997</v>
      </c>
      <c r="R7" s="143">
        <f t="shared" si="10"/>
        <v>31229.000686599997</v>
      </c>
      <c r="T7" s="145">
        <v>24527</v>
      </c>
      <c r="U7" s="143">
        <f t="shared" si="11"/>
        <v>2685.7064999999998</v>
      </c>
      <c r="V7" s="143">
        <f t="shared" si="12"/>
        <v>4905.4000000000005</v>
      </c>
      <c r="W7" s="143">
        <f t="shared" si="13"/>
        <v>32118.106500000002</v>
      </c>
      <c r="X7" s="312"/>
      <c r="Y7" s="144" t="s">
        <v>26</v>
      </c>
      <c r="Z7" s="145">
        <v>24649</v>
      </c>
      <c r="AA7" s="143">
        <f t="shared" si="14"/>
        <v>2723.7145</v>
      </c>
      <c r="AB7" s="143">
        <f t="shared" si="15"/>
        <v>4929.8</v>
      </c>
      <c r="AC7" s="143">
        <f t="shared" si="16"/>
        <v>32302.514500000001</v>
      </c>
      <c r="AD7" s="312"/>
      <c r="AE7" s="144" t="s">
        <v>26</v>
      </c>
      <c r="AF7" s="145">
        <v>27767</v>
      </c>
      <c r="AG7" s="143">
        <f t="shared" si="17"/>
        <v>3068.2534999999998</v>
      </c>
      <c r="AH7" s="174">
        <f t="shared" si="18"/>
        <v>5553.4000000000005</v>
      </c>
      <c r="AI7" s="143">
        <f t="shared" si="19"/>
        <v>36388.6535</v>
      </c>
      <c r="AJ7" s="145">
        <v>28267</v>
      </c>
      <c r="AK7" s="143">
        <f t="shared" si="20"/>
        <v>3123.5034999999998</v>
      </c>
      <c r="AL7" s="174">
        <f t="shared" si="21"/>
        <v>5653.4000000000005</v>
      </c>
      <c r="AM7" s="143">
        <f t="shared" si="22"/>
        <v>37043.9035</v>
      </c>
      <c r="AN7" s="143">
        <f t="shared" si="23"/>
        <v>28549.670000000002</v>
      </c>
      <c r="AO7" s="143">
        <f t="shared" si="24"/>
        <v>3154.7385350000004</v>
      </c>
      <c r="AP7" s="174">
        <f t="shared" si="25"/>
        <v>5709.9340000000011</v>
      </c>
      <c r="AQ7" s="447">
        <f t="shared" si="26"/>
        <v>37414.342535000003</v>
      </c>
      <c r="AR7" s="143">
        <v>29906</v>
      </c>
      <c r="AS7" s="143">
        <f t="shared" si="27"/>
        <v>3304.6129999999998</v>
      </c>
      <c r="AT7" s="174">
        <f t="shared" si="28"/>
        <v>5981.2000000000007</v>
      </c>
      <c r="AU7" s="143">
        <f t="shared" si="29"/>
        <v>39191.812999999995</v>
      </c>
      <c r="AV7" s="451">
        <f t="shared" si="30"/>
        <v>30504.12</v>
      </c>
      <c r="AW7" s="143">
        <f t="shared" si="31"/>
        <v>3370.7052599999997</v>
      </c>
      <c r="AX7" s="174">
        <f t="shared" si="32"/>
        <v>6100.8240000000005</v>
      </c>
      <c r="AY7" s="143">
        <f t="shared" si="33"/>
        <v>39975.649259999998</v>
      </c>
      <c r="AZ7" s="451">
        <v>31254</v>
      </c>
      <c r="BA7" s="143">
        <f t="shared" si="34"/>
        <v>3453.567</v>
      </c>
      <c r="BB7" s="174">
        <f t="shared" si="35"/>
        <v>6250.8</v>
      </c>
      <c r="BC7" s="143">
        <f t="shared" si="36"/>
        <v>40958.367000000006</v>
      </c>
      <c r="BD7" s="451">
        <v>32379</v>
      </c>
      <c r="BE7" s="143">
        <f t="shared" si="37"/>
        <v>3577.8795</v>
      </c>
      <c r="BF7" s="174">
        <f t="shared" si="38"/>
        <v>6475.8</v>
      </c>
      <c r="BG7" s="143">
        <f t="shared" si="39"/>
        <v>42432.679500000006</v>
      </c>
      <c r="BH7" s="451">
        <v>32703</v>
      </c>
      <c r="BI7" s="143">
        <f t="shared" si="40"/>
        <v>3613.6815000000001</v>
      </c>
      <c r="BJ7" s="174">
        <f t="shared" si="41"/>
        <v>6540.6</v>
      </c>
      <c r="BK7" s="143">
        <f t="shared" si="42"/>
        <v>42857.281499999997</v>
      </c>
      <c r="BL7" s="451">
        <v>33203</v>
      </c>
      <c r="BM7" s="143">
        <f t="shared" si="43"/>
        <v>3702.1345000000001</v>
      </c>
      <c r="BN7" s="174">
        <f t="shared" si="44"/>
        <v>6640.6</v>
      </c>
      <c r="BO7" s="143">
        <f t="shared" si="45"/>
        <v>43545.734499999999</v>
      </c>
      <c r="BP7" s="451">
        <v>34203</v>
      </c>
      <c r="BQ7" s="143">
        <f t="shared" si="46"/>
        <v>3813.6345000000001</v>
      </c>
      <c r="BR7" s="174">
        <f t="shared" si="47"/>
        <v>6840.6</v>
      </c>
      <c r="BS7" s="143">
        <f t="shared" si="48"/>
        <v>44857.234499999999</v>
      </c>
      <c r="BT7" s="451">
        <v>34545</v>
      </c>
      <c r="BU7" s="143">
        <f t="shared" si="49"/>
        <v>3851.7674999999999</v>
      </c>
      <c r="BV7" s="174">
        <f t="shared" si="50"/>
        <v>6909</v>
      </c>
      <c r="BW7" s="143">
        <f t="shared" si="51"/>
        <v>45305.767500000002</v>
      </c>
      <c r="BX7" s="451">
        <v>35045</v>
      </c>
      <c r="BY7" s="143">
        <f t="shared" si="52"/>
        <v>3907.5174999999999</v>
      </c>
      <c r="BZ7" s="174">
        <f t="shared" si="53"/>
        <v>7009</v>
      </c>
      <c r="CA7" s="143">
        <f t="shared" si="54"/>
        <v>45961.517500000002</v>
      </c>
      <c r="CB7" s="451">
        <v>35395</v>
      </c>
      <c r="CC7" s="143">
        <f t="shared" si="55"/>
        <v>3946.5425</v>
      </c>
      <c r="CD7" s="174">
        <f t="shared" si="56"/>
        <v>7079</v>
      </c>
      <c r="CE7" s="143">
        <f t="shared" si="57"/>
        <v>46420.542500000003</v>
      </c>
    </row>
    <row r="8" spans="3:83" ht="19.5" thickBot="1" x14ac:dyDescent="0.35">
      <c r="C8" s="134"/>
      <c r="D8" s="144" t="s">
        <v>28</v>
      </c>
      <c r="E8" s="145">
        <v>24069</v>
      </c>
      <c r="F8" s="143">
        <f t="shared" si="0"/>
        <v>2587.4175</v>
      </c>
      <c r="G8" s="174">
        <f t="shared" si="1"/>
        <v>4813.8</v>
      </c>
      <c r="H8" s="143">
        <f t="shared" si="2"/>
        <v>31470.217499999999</v>
      </c>
      <c r="J8" s="145">
        <f t="shared" si="3"/>
        <v>24309.69</v>
      </c>
      <c r="K8" s="143">
        <f t="shared" si="4"/>
        <v>2637.601365</v>
      </c>
      <c r="L8" s="174">
        <f t="shared" si="5"/>
        <v>4861.9380000000001</v>
      </c>
      <c r="M8" s="143">
        <f t="shared" si="6"/>
        <v>31809.229364999999</v>
      </c>
      <c r="O8" s="145">
        <f t="shared" si="7"/>
        <v>24552.786899999999</v>
      </c>
      <c r="P8" s="143">
        <f t="shared" si="8"/>
        <v>2663.97737865</v>
      </c>
      <c r="Q8" s="174">
        <f t="shared" si="9"/>
        <v>4910.5573800000002</v>
      </c>
      <c r="R8" s="143">
        <f t="shared" si="10"/>
        <v>32127.321658649998</v>
      </c>
      <c r="T8" s="145">
        <v>25232</v>
      </c>
      <c r="U8" s="143">
        <f t="shared" si="11"/>
        <v>2762.9039999999995</v>
      </c>
      <c r="V8" s="143">
        <f t="shared" si="12"/>
        <v>5046.4000000000005</v>
      </c>
      <c r="W8" s="143">
        <f t="shared" si="13"/>
        <v>33041.303999999996</v>
      </c>
      <c r="X8" s="312"/>
      <c r="Y8" s="144" t="s">
        <v>28</v>
      </c>
      <c r="Z8" s="145">
        <v>25358</v>
      </c>
      <c r="AA8" s="143">
        <f t="shared" si="14"/>
        <v>2802.0590000000002</v>
      </c>
      <c r="AB8" s="143">
        <f t="shared" si="15"/>
        <v>5071.6000000000004</v>
      </c>
      <c r="AC8" s="143">
        <f t="shared" si="16"/>
        <v>33231.659</v>
      </c>
      <c r="AD8" s="312"/>
      <c r="AE8" s="144" t="s">
        <v>28</v>
      </c>
      <c r="AF8" s="145">
        <v>28569</v>
      </c>
      <c r="AG8" s="143">
        <f t="shared" si="17"/>
        <v>3156.8744999999999</v>
      </c>
      <c r="AH8" s="174">
        <f t="shared" si="18"/>
        <v>5713.8</v>
      </c>
      <c r="AI8" s="143">
        <f t="shared" si="19"/>
        <v>37439.674500000001</v>
      </c>
      <c r="AJ8" s="145">
        <v>29068</v>
      </c>
      <c r="AK8" s="143">
        <f t="shared" si="20"/>
        <v>3212.0140000000001</v>
      </c>
      <c r="AL8" s="174">
        <f t="shared" si="21"/>
        <v>5813.6</v>
      </c>
      <c r="AM8" s="143">
        <f t="shared" si="22"/>
        <v>38093.614000000001</v>
      </c>
      <c r="AN8" s="143">
        <f t="shared" si="23"/>
        <v>29358.68</v>
      </c>
      <c r="AO8" s="143">
        <f t="shared" si="24"/>
        <v>3244.1341400000001</v>
      </c>
      <c r="AP8" s="174">
        <f t="shared" si="25"/>
        <v>5871.7360000000008</v>
      </c>
      <c r="AQ8" s="447">
        <f t="shared" si="26"/>
        <v>38474.550140000007</v>
      </c>
      <c r="AR8" s="143">
        <v>30740</v>
      </c>
      <c r="AS8" s="143">
        <f t="shared" si="27"/>
        <v>3396.77</v>
      </c>
      <c r="AT8" s="174">
        <f t="shared" si="28"/>
        <v>6148</v>
      </c>
      <c r="AU8" s="143">
        <f t="shared" si="29"/>
        <v>40284.769999999997</v>
      </c>
      <c r="AV8" s="451">
        <f t="shared" si="30"/>
        <v>31354.799999999999</v>
      </c>
      <c r="AW8" s="143">
        <f t="shared" si="31"/>
        <v>3464.7053999999998</v>
      </c>
      <c r="AX8" s="174">
        <f t="shared" si="32"/>
        <v>6270.96</v>
      </c>
      <c r="AY8" s="143">
        <f t="shared" si="33"/>
        <v>41090.465400000001</v>
      </c>
      <c r="AZ8" s="451">
        <v>32105</v>
      </c>
      <c r="BA8" s="143">
        <f t="shared" si="34"/>
        <v>3547.6025</v>
      </c>
      <c r="BB8" s="174">
        <f t="shared" si="35"/>
        <v>6421</v>
      </c>
      <c r="BC8" s="143">
        <f t="shared" si="36"/>
        <v>42073.602500000001</v>
      </c>
      <c r="BD8" s="451">
        <v>33230</v>
      </c>
      <c r="BE8" s="143">
        <f t="shared" si="37"/>
        <v>3671.915</v>
      </c>
      <c r="BF8" s="174">
        <f t="shared" si="38"/>
        <v>6646</v>
      </c>
      <c r="BG8" s="143">
        <f t="shared" si="39"/>
        <v>43547.915000000001</v>
      </c>
      <c r="BH8" s="451">
        <v>33562</v>
      </c>
      <c r="BI8" s="143">
        <f t="shared" si="40"/>
        <v>3708.6010000000001</v>
      </c>
      <c r="BJ8" s="174">
        <f t="shared" si="41"/>
        <v>6712.4000000000005</v>
      </c>
      <c r="BK8" s="143">
        <f t="shared" si="42"/>
        <v>43983.001000000004</v>
      </c>
      <c r="BL8" s="451">
        <v>34062</v>
      </c>
      <c r="BM8" s="143">
        <f t="shared" si="43"/>
        <v>3797.913</v>
      </c>
      <c r="BN8" s="174">
        <f t="shared" si="44"/>
        <v>6812.4000000000005</v>
      </c>
      <c r="BO8" s="143">
        <f t="shared" si="45"/>
        <v>44672.313000000002</v>
      </c>
      <c r="BP8" s="451">
        <v>35062</v>
      </c>
      <c r="BQ8" s="143">
        <f t="shared" si="46"/>
        <v>3909.413</v>
      </c>
      <c r="BR8" s="174">
        <f t="shared" si="47"/>
        <v>7012.4000000000005</v>
      </c>
      <c r="BS8" s="143">
        <f t="shared" si="48"/>
        <v>45983.813000000002</v>
      </c>
      <c r="BT8" s="451">
        <v>35413</v>
      </c>
      <c r="BU8" s="143">
        <f t="shared" si="49"/>
        <v>3948.5495000000001</v>
      </c>
      <c r="BV8" s="174">
        <f t="shared" si="50"/>
        <v>7082.6</v>
      </c>
      <c r="BW8" s="143">
        <f t="shared" si="51"/>
        <v>46444.1495</v>
      </c>
      <c r="BX8" s="451">
        <v>35913</v>
      </c>
      <c r="BY8" s="143">
        <f t="shared" si="52"/>
        <v>4004.2995000000001</v>
      </c>
      <c r="BZ8" s="174">
        <f t="shared" si="53"/>
        <v>7182.6</v>
      </c>
      <c r="CA8" s="143">
        <f t="shared" si="54"/>
        <v>47099.8995</v>
      </c>
      <c r="CB8" s="451">
        <v>36272</v>
      </c>
      <c r="CC8" s="143">
        <f t="shared" si="55"/>
        <v>4044.328</v>
      </c>
      <c r="CD8" s="174">
        <f t="shared" si="56"/>
        <v>7254.4000000000005</v>
      </c>
      <c r="CE8" s="143">
        <f t="shared" si="57"/>
        <v>47570.728000000003</v>
      </c>
    </row>
    <row r="9" spans="3:83" ht="19.5" thickBot="1" x14ac:dyDescent="0.35">
      <c r="C9" s="134"/>
      <c r="D9" s="144" t="s">
        <v>29</v>
      </c>
      <c r="E9" s="145">
        <v>24761</v>
      </c>
      <c r="F9" s="143">
        <f t="shared" si="0"/>
        <v>2661.8074999999999</v>
      </c>
      <c r="G9" s="174">
        <f t="shared" si="1"/>
        <v>4952.2000000000007</v>
      </c>
      <c r="H9" s="143">
        <f t="shared" si="2"/>
        <v>32375.0075</v>
      </c>
      <c r="J9" s="145">
        <f t="shared" si="3"/>
        <v>25008.61</v>
      </c>
      <c r="K9" s="143">
        <f t="shared" si="4"/>
        <v>2713.4341850000001</v>
      </c>
      <c r="L9" s="174">
        <f t="shared" si="5"/>
        <v>5001.7220000000007</v>
      </c>
      <c r="M9" s="143">
        <f t="shared" si="6"/>
        <v>32723.766185</v>
      </c>
      <c r="O9" s="145">
        <f t="shared" si="7"/>
        <v>25258.696100000001</v>
      </c>
      <c r="P9" s="143">
        <f t="shared" si="8"/>
        <v>2740.5685268500001</v>
      </c>
      <c r="Q9" s="174">
        <f t="shared" si="9"/>
        <v>5051.7392200000004</v>
      </c>
      <c r="R9" s="143">
        <f t="shared" si="10"/>
        <v>33051.003846850006</v>
      </c>
      <c r="T9" s="145">
        <v>25958</v>
      </c>
      <c r="U9" s="143">
        <f t="shared" si="11"/>
        <v>2842.4009999999998</v>
      </c>
      <c r="V9" s="143">
        <f>T10*20%</f>
        <v>5340.8</v>
      </c>
      <c r="W9" s="143">
        <f>T10+U9+V9</f>
        <v>34887.201000000001</v>
      </c>
      <c r="X9" s="312"/>
      <c r="Y9" s="144" t="s">
        <v>29</v>
      </c>
      <c r="Z9" s="145">
        <v>26088</v>
      </c>
      <c r="AA9" s="143">
        <f t="shared" si="14"/>
        <v>2882.7240000000002</v>
      </c>
      <c r="AB9" s="143">
        <f>Z10*20%</f>
        <v>5367.6</v>
      </c>
      <c r="AC9" s="143">
        <f>Z10+AA9+AB9</f>
        <v>35088.324000000001</v>
      </c>
      <c r="AD9" s="312"/>
      <c r="AE9" s="144" t="s">
        <v>29</v>
      </c>
      <c r="AF9" s="145">
        <v>29393</v>
      </c>
      <c r="AG9" s="143">
        <f t="shared" si="17"/>
        <v>3247.9265</v>
      </c>
      <c r="AH9" s="174">
        <f t="shared" si="18"/>
        <v>5878.6</v>
      </c>
      <c r="AI9" s="143">
        <f t="shared" si="19"/>
        <v>38519.5265</v>
      </c>
      <c r="AJ9" s="145">
        <v>29893</v>
      </c>
      <c r="AK9" s="143">
        <f t="shared" si="20"/>
        <v>3303.1765</v>
      </c>
      <c r="AL9" s="174">
        <f t="shared" si="21"/>
        <v>5978.6</v>
      </c>
      <c r="AM9" s="143">
        <f t="shared" si="22"/>
        <v>39174.7765</v>
      </c>
      <c r="AN9" s="143">
        <f t="shared" si="23"/>
        <v>30191.93</v>
      </c>
      <c r="AO9" s="143">
        <f t="shared" si="24"/>
        <v>3336.2082650000002</v>
      </c>
      <c r="AP9" s="174">
        <f t="shared" si="25"/>
        <v>6038.3860000000004</v>
      </c>
      <c r="AQ9" s="447">
        <f t="shared" si="26"/>
        <v>39566.524265</v>
      </c>
      <c r="AR9" s="143">
        <v>31597</v>
      </c>
      <c r="AS9" s="143">
        <f t="shared" si="27"/>
        <v>3491.4684999999999</v>
      </c>
      <c r="AT9" s="174">
        <f t="shared" si="28"/>
        <v>6319.4000000000005</v>
      </c>
      <c r="AU9" s="143">
        <f t="shared" si="29"/>
        <v>41407.868500000004</v>
      </c>
      <c r="AV9" s="451">
        <f t="shared" si="30"/>
        <v>32228.940000000002</v>
      </c>
      <c r="AW9" s="143">
        <f t="shared" si="31"/>
        <v>3561.2978700000003</v>
      </c>
      <c r="AX9" s="174">
        <f t="shared" si="32"/>
        <v>6445.7880000000005</v>
      </c>
      <c r="AY9" s="143">
        <f t="shared" si="33"/>
        <v>42236.025870000005</v>
      </c>
      <c r="AZ9" s="451">
        <v>32979</v>
      </c>
      <c r="BA9" s="143">
        <f t="shared" si="34"/>
        <v>3644.1795000000002</v>
      </c>
      <c r="BB9" s="174">
        <f t="shared" si="35"/>
        <v>6595.8</v>
      </c>
      <c r="BC9" s="143">
        <f t="shared" si="36"/>
        <v>43218.979500000001</v>
      </c>
      <c r="BD9" s="451">
        <v>34104</v>
      </c>
      <c r="BE9" s="143">
        <f t="shared" si="37"/>
        <v>3768.4920000000002</v>
      </c>
      <c r="BF9" s="174">
        <f t="shared" si="38"/>
        <v>6820.8</v>
      </c>
      <c r="BG9" s="143">
        <f t="shared" si="39"/>
        <v>44693.292000000001</v>
      </c>
      <c r="BH9" s="451">
        <v>34445</v>
      </c>
      <c r="BI9" s="143">
        <f t="shared" si="40"/>
        <v>3806.1725000000001</v>
      </c>
      <c r="BJ9" s="174">
        <f t="shared" si="41"/>
        <v>6889</v>
      </c>
      <c r="BK9" s="143">
        <f t="shared" si="42"/>
        <v>45140.172500000001</v>
      </c>
      <c r="BL9" s="451">
        <v>34945</v>
      </c>
      <c r="BM9" s="143">
        <f t="shared" si="43"/>
        <v>3896.3675000000003</v>
      </c>
      <c r="BN9" s="174">
        <f t="shared" si="44"/>
        <v>6989</v>
      </c>
      <c r="BO9" s="143">
        <f t="shared" si="45"/>
        <v>45830.3675</v>
      </c>
      <c r="BP9" s="451">
        <v>35945</v>
      </c>
      <c r="BQ9" s="143">
        <f t="shared" si="46"/>
        <v>4007.8675000000003</v>
      </c>
      <c r="BR9" s="174">
        <f t="shared" si="47"/>
        <v>7189</v>
      </c>
      <c r="BS9" s="143">
        <f t="shared" si="48"/>
        <v>47141.8675</v>
      </c>
      <c r="BT9" s="451">
        <v>36305</v>
      </c>
      <c r="BU9" s="143">
        <f t="shared" si="49"/>
        <v>4048.0075000000002</v>
      </c>
      <c r="BV9" s="174">
        <f t="shared" si="50"/>
        <v>7261</v>
      </c>
      <c r="BW9" s="143">
        <f t="shared" si="51"/>
        <v>47614.0075</v>
      </c>
      <c r="BX9" s="451">
        <v>36805</v>
      </c>
      <c r="BY9" s="143">
        <f t="shared" si="52"/>
        <v>4103.7574999999997</v>
      </c>
      <c r="BZ9" s="174">
        <f t="shared" si="53"/>
        <v>7361</v>
      </c>
      <c r="CA9" s="143">
        <f t="shared" si="54"/>
        <v>48269.7575</v>
      </c>
      <c r="CB9" s="451">
        <v>37173</v>
      </c>
      <c r="CC9" s="143">
        <f t="shared" si="55"/>
        <v>4144.7894999999999</v>
      </c>
      <c r="CD9" s="174">
        <f t="shared" si="56"/>
        <v>7434.6</v>
      </c>
      <c r="CE9" s="143">
        <f t="shared" si="57"/>
        <v>48752.389499999997</v>
      </c>
    </row>
    <row r="10" spans="3:83" ht="19.5" thickBot="1" x14ac:dyDescent="0.35">
      <c r="C10" s="134"/>
      <c r="D10" s="144" t="s">
        <v>31</v>
      </c>
      <c r="E10" s="145">
        <v>25473</v>
      </c>
      <c r="F10" s="143">
        <f t="shared" si="0"/>
        <v>2738.3474999999999</v>
      </c>
      <c r="G10" s="174">
        <f t="shared" si="1"/>
        <v>5094.6000000000004</v>
      </c>
      <c r="H10" s="143">
        <f t="shared" si="2"/>
        <v>33305.947500000002</v>
      </c>
      <c r="J10" s="145">
        <f t="shared" si="3"/>
        <v>25727.73</v>
      </c>
      <c r="K10" s="143">
        <f t="shared" si="4"/>
        <v>2791.458705</v>
      </c>
      <c r="L10" s="174">
        <f t="shared" si="5"/>
        <v>5145.5460000000003</v>
      </c>
      <c r="M10" s="143">
        <f t="shared" si="6"/>
        <v>33664.734705000003</v>
      </c>
      <c r="O10" s="145">
        <f t="shared" si="7"/>
        <v>25985.007300000001</v>
      </c>
      <c r="P10" s="143">
        <f t="shared" si="8"/>
        <v>2819.3732920500001</v>
      </c>
      <c r="Q10" s="174">
        <f t="shared" si="9"/>
        <v>5197.0014600000004</v>
      </c>
      <c r="R10" s="143">
        <f t="shared" si="10"/>
        <v>34001.382052050001</v>
      </c>
      <c r="T10" s="145">
        <v>26704</v>
      </c>
      <c r="U10" s="143">
        <f t="shared" si="11"/>
        <v>2924.0879999999997</v>
      </c>
      <c r="V10" s="143">
        <f>T11*20%</f>
        <v>5417.4000000000005</v>
      </c>
      <c r="W10" s="143">
        <f>T11+U10+V10</f>
        <v>35428.487999999998</v>
      </c>
      <c r="X10" s="312"/>
      <c r="Y10" s="144" t="s">
        <v>31</v>
      </c>
      <c r="Z10" s="145">
        <v>26838</v>
      </c>
      <c r="AA10" s="143">
        <f t="shared" si="14"/>
        <v>2965.5990000000002</v>
      </c>
      <c r="AB10" s="143">
        <f>Z11*20%</f>
        <v>5444.4000000000005</v>
      </c>
      <c r="AC10" s="143">
        <f>Z11+AA10+AB10</f>
        <v>35631.999000000003</v>
      </c>
      <c r="AD10" s="312"/>
      <c r="AE10" s="144" t="s">
        <v>31</v>
      </c>
      <c r="AF10" s="145">
        <v>30242</v>
      </c>
      <c r="AG10" s="143">
        <f t="shared" si="17"/>
        <v>3341.741</v>
      </c>
      <c r="AH10" s="174">
        <f t="shared" si="18"/>
        <v>6048.4000000000005</v>
      </c>
      <c r="AI10" s="143">
        <f t="shared" si="19"/>
        <v>39632.141000000003</v>
      </c>
      <c r="AJ10" s="145">
        <v>30743</v>
      </c>
      <c r="AK10" s="143">
        <f t="shared" si="20"/>
        <v>3397.1015000000002</v>
      </c>
      <c r="AL10" s="174">
        <f t="shared" si="21"/>
        <v>6148.6</v>
      </c>
      <c r="AM10" s="143">
        <f t="shared" si="22"/>
        <v>40288.701499999996</v>
      </c>
      <c r="AN10" s="143">
        <f t="shared" si="23"/>
        <v>31050.43</v>
      </c>
      <c r="AO10" s="143">
        <f t="shared" si="24"/>
        <v>3431.0725149999998</v>
      </c>
      <c r="AP10" s="174">
        <f t="shared" si="25"/>
        <v>6210.0860000000002</v>
      </c>
      <c r="AQ10" s="447">
        <f t="shared" si="26"/>
        <v>40691.588515000003</v>
      </c>
      <c r="AR10" s="143">
        <v>32482</v>
      </c>
      <c r="AS10" s="143">
        <f t="shared" si="27"/>
        <v>3589.261</v>
      </c>
      <c r="AT10" s="174">
        <f t="shared" si="28"/>
        <v>6496.4000000000005</v>
      </c>
      <c r="AU10" s="143">
        <f t="shared" si="29"/>
        <v>42567.661</v>
      </c>
      <c r="AV10" s="451">
        <v>33131</v>
      </c>
      <c r="AW10" s="143">
        <f t="shared" si="31"/>
        <v>3660.9755</v>
      </c>
      <c r="AX10" s="174">
        <f t="shared" si="32"/>
        <v>6626.2000000000007</v>
      </c>
      <c r="AY10" s="143">
        <f t="shared" si="33"/>
        <v>43418.175499999998</v>
      </c>
      <c r="AZ10" s="451">
        <v>33881</v>
      </c>
      <c r="BA10" s="143">
        <f t="shared" si="34"/>
        <v>3743.8505</v>
      </c>
      <c r="BB10" s="174">
        <f t="shared" si="35"/>
        <v>6776.2000000000007</v>
      </c>
      <c r="BC10" s="143">
        <f t="shared" si="36"/>
        <v>44401.050499999998</v>
      </c>
      <c r="BD10" s="451">
        <v>35006</v>
      </c>
      <c r="BE10" s="143">
        <f t="shared" si="37"/>
        <v>3868.163</v>
      </c>
      <c r="BF10" s="174">
        <f t="shared" si="38"/>
        <v>7001.2000000000007</v>
      </c>
      <c r="BG10" s="143">
        <f t="shared" si="39"/>
        <v>45875.362999999998</v>
      </c>
      <c r="BH10" s="451">
        <v>35356</v>
      </c>
      <c r="BI10" s="143">
        <f t="shared" si="40"/>
        <v>3906.8380000000002</v>
      </c>
      <c r="BJ10" s="174">
        <f t="shared" si="41"/>
        <v>7071.2000000000007</v>
      </c>
      <c r="BK10" s="143">
        <f t="shared" si="42"/>
        <v>46334.038</v>
      </c>
      <c r="BL10" s="451">
        <v>35856</v>
      </c>
      <c r="BM10" s="143">
        <f t="shared" si="43"/>
        <v>3997.944</v>
      </c>
      <c r="BN10" s="174">
        <f t="shared" si="44"/>
        <v>7171.2000000000007</v>
      </c>
      <c r="BO10" s="143">
        <f t="shared" si="45"/>
        <v>47025.144</v>
      </c>
      <c r="BP10" s="451">
        <v>36856</v>
      </c>
      <c r="BQ10" s="143">
        <f t="shared" si="46"/>
        <v>4109.4440000000004</v>
      </c>
      <c r="BR10" s="174">
        <f t="shared" si="47"/>
        <v>7371.2000000000007</v>
      </c>
      <c r="BS10" s="143">
        <f t="shared" si="48"/>
        <v>48336.644</v>
      </c>
      <c r="BT10" s="451">
        <v>37225</v>
      </c>
      <c r="BU10" s="143">
        <f t="shared" si="49"/>
        <v>4150.5874999999996</v>
      </c>
      <c r="BV10" s="174">
        <f t="shared" si="50"/>
        <v>7445</v>
      </c>
      <c r="BW10" s="143">
        <f t="shared" si="51"/>
        <v>48820.587500000001</v>
      </c>
      <c r="BX10" s="451">
        <v>37725</v>
      </c>
      <c r="BY10" s="143">
        <f t="shared" si="52"/>
        <v>4206.3374999999996</v>
      </c>
      <c r="BZ10" s="174">
        <f t="shared" si="53"/>
        <v>7545</v>
      </c>
      <c r="CA10" s="143">
        <f t="shared" si="54"/>
        <v>49476.337500000001</v>
      </c>
      <c r="CB10" s="451">
        <v>38102</v>
      </c>
      <c r="CC10" s="143">
        <f t="shared" si="55"/>
        <v>4248.3730000000005</v>
      </c>
      <c r="CD10" s="174">
        <f t="shared" si="56"/>
        <v>7620.4000000000005</v>
      </c>
      <c r="CE10" s="143">
        <f t="shared" si="57"/>
        <v>49970.773000000001</v>
      </c>
    </row>
    <row r="11" spans="3:83" ht="19.5" thickBot="1" x14ac:dyDescent="0.35">
      <c r="C11" s="134"/>
      <c r="D11" s="144" t="s">
        <v>32</v>
      </c>
      <c r="E11" s="145">
        <v>25838</v>
      </c>
      <c r="F11" s="143">
        <f t="shared" si="0"/>
        <v>2777.585</v>
      </c>
      <c r="G11" s="174">
        <f t="shared" si="1"/>
        <v>5167.6000000000004</v>
      </c>
      <c r="H11" s="143">
        <f t="shared" si="2"/>
        <v>33783.184999999998</v>
      </c>
      <c r="J11" s="145">
        <f t="shared" si="3"/>
        <v>26096.38</v>
      </c>
      <c r="K11" s="143">
        <f t="shared" si="4"/>
        <v>2831.45723</v>
      </c>
      <c r="L11" s="174">
        <f t="shared" si="5"/>
        <v>5219.2760000000007</v>
      </c>
      <c r="M11" s="143">
        <f t="shared" si="6"/>
        <v>34147.113230000003</v>
      </c>
      <c r="O11" s="145">
        <f t="shared" si="7"/>
        <v>26357.343800000002</v>
      </c>
      <c r="P11" s="143">
        <f t="shared" si="8"/>
        <v>2859.7718023000002</v>
      </c>
      <c r="Q11" s="174">
        <f t="shared" si="9"/>
        <v>5271.4687600000007</v>
      </c>
      <c r="R11" s="143">
        <f t="shared" si="10"/>
        <v>34488.584362300004</v>
      </c>
      <c r="T11" s="145">
        <v>27087</v>
      </c>
      <c r="U11" s="143">
        <f t="shared" si="11"/>
        <v>2966.0264999999995</v>
      </c>
      <c r="V11" s="143">
        <f>T12*20%</f>
        <v>5573.8</v>
      </c>
      <c r="W11" s="143">
        <f>T12+U11+V11</f>
        <v>36408.826500000003</v>
      </c>
      <c r="X11" s="312"/>
      <c r="Y11" s="144" t="s">
        <v>32</v>
      </c>
      <c r="Z11" s="145">
        <v>27222</v>
      </c>
      <c r="AA11" s="143">
        <f t="shared" si="14"/>
        <v>3008.0309999999999</v>
      </c>
      <c r="AB11" s="143">
        <f>Z12*20%</f>
        <v>5601.6</v>
      </c>
      <c r="AC11" s="143">
        <f>Z12+AA11+AB11</f>
        <v>36617.631000000001</v>
      </c>
      <c r="AD11" s="312"/>
      <c r="AE11" s="144" t="s">
        <v>32</v>
      </c>
      <c r="AF11" s="145">
        <v>31120</v>
      </c>
      <c r="AG11" s="143">
        <f t="shared" si="17"/>
        <v>3438.76</v>
      </c>
      <c r="AH11" s="174">
        <f t="shared" si="18"/>
        <v>6224</v>
      </c>
      <c r="AI11" s="143">
        <f t="shared" si="19"/>
        <v>40782.76</v>
      </c>
      <c r="AJ11" s="145">
        <v>31620</v>
      </c>
      <c r="AK11" s="143">
        <f t="shared" si="20"/>
        <v>3494.01</v>
      </c>
      <c r="AL11" s="174">
        <f t="shared" si="21"/>
        <v>6324</v>
      </c>
      <c r="AM11" s="143">
        <f t="shared" si="22"/>
        <v>41438.01</v>
      </c>
      <c r="AN11" s="143">
        <f t="shared" si="23"/>
        <v>31936.2</v>
      </c>
      <c r="AO11" s="143">
        <f t="shared" si="24"/>
        <v>3528.9501</v>
      </c>
      <c r="AP11" s="174">
        <f t="shared" si="25"/>
        <v>6387.2400000000007</v>
      </c>
      <c r="AQ11" s="447">
        <f t="shared" si="26"/>
        <v>41852.390099999997</v>
      </c>
      <c r="AR11" s="143">
        <v>33394</v>
      </c>
      <c r="AS11" s="143">
        <f t="shared" si="27"/>
        <v>3690.0369999999998</v>
      </c>
      <c r="AT11" s="174">
        <f t="shared" si="28"/>
        <v>6678.8</v>
      </c>
      <c r="AU11" s="143">
        <f t="shared" si="29"/>
        <v>43762.837</v>
      </c>
      <c r="AV11" s="451">
        <f t="shared" si="30"/>
        <v>34061.879999999997</v>
      </c>
      <c r="AW11" s="143">
        <f t="shared" si="31"/>
        <v>3763.8377399999999</v>
      </c>
      <c r="AX11" s="174">
        <f t="shared" si="32"/>
        <v>6812.3760000000002</v>
      </c>
      <c r="AY11" s="143">
        <f t="shared" si="33"/>
        <v>44638.093739999997</v>
      </c>
      <c r="AZ11" s="451">
        <v>34812</v>
      </c>
      <c r="BA11" s="143">
        <f t="shared" si="34"/>
        <v>3846.7260000000001</v>
      </c>
      <c r="BB11" s="174">
        <f t="shared" si="35"/>
        <v>6962.4000000000005</v>
      </c>
      <c r="BC11" s="143">
        <f t="shared" si="36"/>
        <v>45621.126000000004</v>
      </c>
      <c r="BD11" s="451">
        <v>35937</v>
      </c>
      <c r="BE11" s="143">
        <f t="shared" si="37"/>
        <v>3971.0385000000001</v>
      </c>
      <c r="BF11" s="174">
        <f t="shared" si="38"/>
        <v>7187.4000000000005</v>
      </c>
      <c r="BG11" s="143">
        <f t="shared" si="39"/>
        <v>47095.438500000004</v>
      </c>
      <c r="BH11" s="451">
        <v>36296</v>
      </c>
      <c r="BI11" s="143">
        <f t="shared" si="40"/>
        <v>4010.7080000000001</v>
      </c>
      <c r="BJ11" s="174">
        <f t="shared" si="41"/>
        <v>7259.2000000000007</v>
      </c>
      <c r="BK11" s="143">
        <f t="shared" si="42"/>
        <v>47565.907999999996</v>
      </c>
      <c r="BL11" s="451">
        <v>36796</v>
      </c>
      <c r="BM11" s="143">
        <f t="shared" si="43"/>
        <v>4102.7539999999999</v>
      </c>
      <c r="BN11" s="174">
        <f t="shared" si="44"/>
        <v>7359.2000000000007</v>
      </c>
      <c r="BO11" s="143">
        <f t="shared" si="45"/>
        <v>48257.953999999998</v>
      </c>
      <c r="BP11" s="451">
        <v>37796</v>
      </c>
      <c r="BQ11" s="143">
        <f t="shared" si="46"/>
        <v>4214.2539999999999</v>
      </c>
      <c r="BR11" s="174">
        <f t="shared" si="47"/>
        <v>7559.2000000000007</v>
      </c>
      <c r="BS11" s="143">
        <f t="shared" si="48"/>
        <v>49569.453999999998</v>
      </c>
      <c r="BT11" s="451">
        <v>38174</v>
      </c>
      <c r="BU11" s="143">
        <f t="shared" si="49"/>
        <v>4256.4009999999998</v>
      </c>
      <c r="BV11" s="174">
        <f t="shared" si="50"/>
        <v>7634.8</v>
      </c>
      <c r="BW11" s="143">
        <f t="shared" si="51"/>
        <v>50065.201000000001</v>
      </c>
      <c r="BX11" s="451">
        <v>38674</v>
      </c>
      <c r="BY11" s="143">
        <f t="shared" si="52"/>
        <v>4312.1509999999998</v>
      </c>
      <c r="BZ11" s="174">
        <f t="shared" si="53"/>
        <v>7734.8</v>
      </c>
      <c r="CA11" s="143">
        <f t="shared" si="54"/>
        <v>50720.951000000001</v>
      </c>
      <c r="CB11" s="451">
        <v>39061</v>
      </c>
      <c r="CC11" s="143">
        <f t="shared" si="55"/>
        <v>4355.3015000000005</v>
      </c>
      <c r="CD11" s="174">
        <f t="shared" si="56"/>
        <v>7812.2000000000007</v>
      </c>
      <c r="CE11" s="143">
        <f t="shared" si="57"/>
        <v>51228.501499999998</v>
      </c>
    </row>
    <row r="12" spans="3:83" ht="19.5" thickBot="1" x14ac:dyDescent="0.35">
      <c r="C12" s="134"/>
      <c r="D12" s="144" t="s">
        <v>34</v>
      </c>
      <c r="E12" s="145">
        <v>26584</v>
      </c>
      <c r="F12" s="143">
        <f t="shared" si="0"/>
        <v>2857.7799999999997</v>
      </c>
      <c r="G12" s="174">
        <f t="shared" si="1"/>
        <v>5316.8</v>
      </c>
      <c r="H12" s="143">
        <f t="shared" si="2"/>
        <v>34758.58</v>
      </c>
      <c r="J12" s="145">
        <f t="shared" si="3"/>
        <v>26849.84</v>
      </c>
      <c r="K12" s="143">
        <f t="shared" si="4"/>
        <v>2913.2076400000001</v>
      </c>
      <c r="L12" s="174">
        <f t="shared" si="5"/>
        <v>5369.9680000000008</v>
      </c>
      <c r="M12" s="143">
        <f t="shared" si="6"/>
        <v>35133.015639999998</v>
      </c>
      <c r="O12" s="145">
        <f t="shared" si="7"/>
        <v>27118.338400000001</v>
      </c>
      <c r="P12" s="143">
        <f t="shared" si="8"/>
        <v>2942.3397163999998</v>
      </c>
      <c r="Q12" s="174">
        <f t="shared" si="9"/>
        <v>5423.6676800000005</v>
      </c>
      <c r="R12" s="143">
        <f t="shared" si="10"/>
        <v>35484.345796399997</v>
      </c>
      <c r="T12" s="145">
        <v>27869</v>
      </c>
      <c r="U12" s="143">
        <f t="shared" si="11"/>
        <v>3051.6554999999994</v>
      </c>
      <c r="V12" s="143">
        <f>T13*20%</f>
        <v>5734.6</v>
      </c>
      <c r="W12" s="143">
        <f>T13+U12+V12</f>
        <v>37459.255499999999</v>
      </c>
      <c r="X12" s="312"/>
      <c r="Y12" s="144" t="s">
        <v>34</v>
      </c>
      <c r="Z12" s="145">
        <v>28008</v>
      </c>
      <c r="AA12" s="143">
        <f t="shared" si="14"/>
        <v>3094.884</v>
      </c>
      <c r="AB12" s="143">
        <f>Z13*20%</f>
        <v>5763.2000000000007</v>
      </c>
      <c r="AC12" s="143">
        <f>Z13+AA12+AB12</f>
        <v>37674.084000000003</v>
      </c>
      <c r="AD12" s="312"/>
      <c r="AE12" s="144" t="s">
        <v>34</v>
      </c>
      <c r="AF12" s="145">
        <v>31701</v>
      </c>
      <c r="AG12" s="143">
        <f t="shared" si="17"/>
        <v>3502.9605000000001</v>
      </c>
      <c r="AH12" s="174">
        <f t="shared" si="18"/>
        <v>6340.2000000000007</v>
      </c>
      <c r="AI12" s="143">
        <f t="shared" si="19"/>
        <v>41544.160499999998</v>
      </c>
      <c r="AJ12" s="145">
        <v>32201</v>
      </c>
      <c r="AK12" s="143">
        <f t="shared" si="20"/>
        <v>3558.2105000000001</v>
      </c>
      <c r="AL12" s="174">
        <f t="shared" si="21"/>
        <v>6440.2000000000007</v>
      </c>
      <c r="AM12" s="143">
        <f t="shared" si="22"/>
        <v>42199.410499999998</v>
      </c>
      <c r="AN12" s="143">
        <f t="shared" si="23"/>
        <v>32523.010000000002</v>
      </c>
      <c r="AO12" s="143">
        <f t="shared" si="24"/>
        <v>3593.7926050000001</v>
      </c>
      <c r="AP12" s="174">
        <f t="shared" si="25"/>
        <v>6504.6020000000008</v>
      </c>
      <c r="AQ12" s="447">
        <f t="shared" si="26"/>
        <v>42621.404605000003</v>
      </c>
      <c r="AR12" s="143">
        <v>33999</v>
      </c>
      <c r="AS12" s="143">
        <f t="shared" si="27"/>
        <v>3756.8895000000002</v>
      </c>
      <c r="AT12" s="174">
        <f t="shared" si="28"/>
        <v>6799.8</v>
      </c>
      <c r="AU12" s="143">
        <f t="shared" si="29"/>
        <v>44555.6895</v>
      </c>
      <c r="AV12" s="451">
        <f t="shared" si="30"/>
        <v>34678.980000000003</v>
      </c>
      <c r="AW12" s="143">
        <f t="shared" si="31"/>
        <v>3832.0272900000004</v>
      </c>
      <c r="AX12" s="174">
        <f t="shared" si="32"/>
        <v>6935.7960000000012</v>
      </c>
      <c r="AY12" s="143">
        <f t="shared" si="33"/>
        <v>45446.803290000003</v>
      </c>
      <c r="AZ12" s="451">
        <v>35429</v>
      </c>
      <c r="BA12" s="143">
        <f t="shared" si="34"/>
        <v>3914.9045000000001</v>
      </c>
      <c r="BB12" s="174">
        <f t="shared" si="35"/>
        <v>7085.8</v>
      </c>
      <c r="BC12" s="143">
        <f t="shared" si="36"/>
        <v>46429.7045</v>
      </c>
      <c r="BD12" s="451">
        <v>36554</v>
      </c>
      <c r="BE12" s="143">
        <f t="shared" si="37"/>
        <v>4039.2170000000001</v>
      </c>
      <c r="BF12" s="174">
        <f t="shared" si="38"/>
        <v>7310.8</v>
      </c>
      <c r="BG12" s="143">
        <f t="shared" si="39"/>
        <v>47904.017</v>
      </c>
      <c r="BH12" s="451">
        <v>36919</v>
      </c>
      <c r="BI12" s="143">
        <f t="shared" si="40"/>
        <v>4079.5495000000001</v>
      </c>
      <c r="BJ12" s="174">
        <f t="shared" si="41"/>
        <v>7383.8</v>
      </c>
      <c r="BK12" s="143">
        <f t="shared" si="42"/>
        <v>48382.349500000004</v>
      </c>
      <c r="BL12" s="451">
        <v>37419</v>
      </c>
      <c r="BM12" s="143">
        <f t="shared" si="43"/>
        <v>4172.2184999999999</v>
      </c>
      <c r="BN12" s="174">
        <f t="shared" si="44"/>
        <v>7483.8</v>
      </c>
      <c r="BO12" s="143">
        <f t="shared" si="45"/>
        <v>49075.018500000006</v>
      </c>
      <c r="BP12" s="451">
        <v>38419</v>
      </c>
      <c r="BQ12" s="143">
        <f t="shared" si="46"/>
        <v>4283.7184999999999</v>
      </c>
      <c r="BR12" s="174">
        <f t="shared" si="47"/>
        <v>7683.8</v>
      </c>
      <c r="BS12" s="143">
        <f t="shared" si="48"/>
        <v>50386.518500000006</v>
      </c>
      <c r="BT12" s="451">
        <v>38803</v>
      </c>
      <c r="BU12" s="143">
        <f t="shared" si="49"/>
        <v>4326.5344999999998</v>
      </c>
      <c r="BV12" s="174">
        <f t="shared" si="50"/>
        <v>7760.6</v>
      </c>
      <c r="BW12" s="143">
        <f t="shared" si="51"/>
        <v>50890.1345</v>
      </c>
      <c r="BX12" s="451">
        <v>39303</v>
      </c>
      <c r="BY12" s="143">
        <f t="shared" si="52"/>
        <v>4382.2844999999998</v>
      </c>
      <c r="BZ12" s="174">
        <f t="shared" si="53"/>
        <v>7860.6</v>
      </c>
      <c r="CA12" s="143">
        <f t="shared" si="54"/>
        <v>51545.8845</v>
      </c>
      <c r="CB12" s="451">
        <v>39696</v>
      </c>
      <c r="CC12" s="143">
        <f t="shared" si="55"/>
        <v>4426.1040000000003</v>
      </c>
      <c r="CD12" s="174">
        <f t="shared" si="56"/>
        <v>7939.2000000000007</v>
      </c>
      <c r="CE12" s="143">
        <f t="shared" si="57"/>
        <v>52061.304000000004</v>
      </c>
    </row>
    <row r="13" spans="3:83" ht="15.75" customHeight="1" thickBot="1" x14ac:dyDescent="0.35">
      <c r="C13" s="135" t="s">
        <v>241</v>
      </c>
      <c r="D13" s="144" t="s">
        <v>35</v>
      </c>
      <c r="E13" s="145">
        <v>27351</v>
      </c>
      <c r="F13" s="143">
        <f t="shared" si="0"/>
        <v>2940.2325000000001</v>
      </c>
      <c r="G13" s="174">
        <f t="shared" si="1"/>
        <v>5470.2000000000007</v>
      </c>
      <c r="H13" s="143">
        <f t="shared" si="2"/>
        <v>35761.432499999995</v>
      </c>
      <c r="J13" s="145">
        <f t="shared" si="3"/>
        <v>27624.510000000002</v>
      </c>
      <c r="K13" s="143">
        <f t="shared" si="4"/>
        <v>2997.2593350000002</v>
      </c>
      <c r="L13" s="174">
        <f t="shared" si="5"/>
        <v>5524.902000000001</v>
      </c>
      <c r="M13" s="143">
        <f t="shared" si="6"/>
        <v>36146.671334999999</v>
      </c>
      <c r="O13" s="145">
        <f t="shared" si="7"/>
        <v>27900.755100000002</v>
      </c>
      <c r="P13" s="143">
        <f t="shared" si="8"/>
        <v>3027.2319283500001</v>
      </c>
      <c r="Q13" s="174">
        <f t="shared" si="9"/>
        <v>5580.1510200000012</v>
      </c>
      <c r="R13" s="143">
        <f t="shared" si="10"/>
        <v>36508.138048350003</v>
      </c>
      <c r="T13" s="145">
        <v>28673</v>
      </c>
      <c r="U13" s="143">
        <f t="shared" si="11"/>
        <v>3139.6934999999994</v>
      </c>
      <c r="V13" s="143">
        <f>T14*20%</f>
        <v>5900.4000000000005</v>
      </c>
      <c r="W13" s="143">
        <f>T14+U13+V13</f>
        <v>38542.093500000003</v>
      </c>
      <c r="X13" s="312"/>
      <c r="Y13" s="144" t="s">
        <v>35</v>
      </c>
      <c r="Z13" s="145">
        <v>28816</v>
      </c>
      <c r="AA13" s="143">
        <f t="shared" si="14"/>
        <v>3184.1680000000001</v>
      </c>
      <c r="AB13" s="143">
        <f>Z14*20%</f>
        <v>5930</v>
      </c>
      <c r="AC13" s="143">
        <f>Z14+AA13+AB13</f>
        <v>38764.167999999998</v>
      </c>
      <c r="AD13" s="312"/>
      <c r="AE13" s="144" t="s">
        <v>35</v>
      </c>
      <c r="AF13" s="145">
        <v>32596</v>
      </c>
      <c r="AG13" s="143">
        <f t="shared" si="17"/>
        <v>3601.8580000000002</v>
      </c>
      <c r="AH13" s="174">
        <f t="shared" si="18"/>
        <v>6519.2000000000007</v>
      </c>
      <c r="AI13" s="143">
        <f t="shared" si="19"/>
        <v>42717.058000000005</v>
      </c>
      <c r="AJ13" s="145">
        <v>33096</v>
      </c>
      <c r="AK13" s="143">
        <f t="shared" si="20"/>
        <v>3657.1080000000002</v>
      </c>
      <c r="AL13" s="174">
        <f t="shared" si="21"/>
        <v>6619.2000000000007</v>
      </c>
      <c r="AM13" s="143">
        <f t="shared" si="22"/>
        <v>43372.308000000005</v>
      </c>
      <c r="AN13" s="143">
        <f t="shared" si="23"/>
        <v>33426.959999999999</v>
      </c>
      <c r="AO13" s="143">
        <f t="shared" si="24"/>
        <v>3693.6790799999999</v>
      </c>
      <c r="AP13" s="174">
        <f t="shared" si="25"/>
        <v>6685.3919999999998</v>
      </c>
      <c r="AQ13" s="447">
        <f t="shared" si="26"/>
        <v>43806.031080000001</v>
      </c>
      <c r="AR13" s="143">
        <v>34930</v>
      </c>
      <c r="AS13" s="143">
        <f t="shared" si="27"/>
        <v>3859.7649999999999</v>
      </c>
      <c r="AT13" s="174">
        <f t="shared" si="28"/>
        <v>6986</v>
      </c>
      <c r="AU13" s="143">
        <f t="shared" si="29"/>
        <v>45775.764999999999</v>
      </c>
      <c r="AV13" s="451">
        <v>35628</v>
      </c>
      <c r="AW13" s="143">
        <f t="shared" si="31"/>
        <v>3936.8940000000002</v>
      </c>
      <c r="AX13" s="174">
        <f t="shared" si="32"/>
        <v>7125.6</v>
      </c>
      <c r="AY13" s="143">
        <f t="shared" si="33"/>
        <v>46690.493999999999</v>
      </c>
      <c r="AZ13" s="451">
        <v>36378</v>
      </c>
      <c r="BA13" s="143">
        <f t="shared" si="34"/>
        <v>4019.7690000000002</v>
      </c>
      <c r="BB13" s="174">
        <f t="shared" si="35"/>
        <v>7275.6</v>
      </c>
      <c r="BC13" s="143">
        <f t="shared" si="36"/>
        <v>47673.368999999999</v>
      </c>
      <c r="BD13" s="451">
        <v>37503</v>
      </c>
      <c r="BE13" s="143">
        <f t="shared" si="37"/>
        <v>4144.0815000000002</v>
      </c>
      <c r="BF13" s="174">
        <f t="shared" si="38"/>
        <v>7500.6</v>
      </c>
      <c r="BG13" s="143">
        <f t="shared" si="39"/>
        <v>49147.681499999999</v>
      </c>
      <c r="BH13" s="451">
        <v>37878</v>
      </c>
      <c r="BI13" s="143">
        <f t="shared" si="40"/>
        <v>4185.5190000000002</v>
      </c>
      <c r="BJ13" s="174">
        <f t="shared" si="41"/>
        <v>7575.6</v>
      </c>
      <c r="BK13" s="143">
        <f t="shared" si="42"/>
        <v>49639.118999999999</v>
      </c>
      <c r="BL13" s="451">
        <v>38378</v>
      </c>
      <c r="BM13" s="143">
        <f t="shared" si="43"/>
        <v>4279.1469999999999</v>
      </c>
      <c r="BN13" s="174">
        <f t="shared" si="44"/>
        <v>7675.6</v>
      </c>
      <c r="BO13" s="143">
        <f t="shared" si="45"/>
        <v>50332.746999999996</v>
      </c>
      <c r="BP13" s="451">
        <v>39378</v>
      </c>
      <c r="BQ13" s="143">
        <f t="shared" si="46"/>
        <v>4390.6469999999999</v>
      </c>
      <c r="BR13" s="174">
        <f t="shared" si="47"/>
        <v>7875.6</v>
      </c>
      <c r="BS13" s="143">
        <f t="shared" si="48"/>
        <v>51644.246999999996</v>
      </c>
      <c r="BT13" s="451">
        <v>39772</v>
      </c>
      <c r="BU13" s="143">
        <f t="shared" si="49"/>
        <v>4434.5780000000004</v>
      </c>
      <c r="BV13" s="174">
        <f t="shared" si="50"/>
        <v>7954.4000000000005</v>
      </c>
      <c r="BW13" s="143">
        <f t="shared" si="51"/>
        <v>52160.978000000003</v>
      </c>
      <c r="BX13" s="451">
        <v>40272</v>
      </c>
      <c r="BY13" s="143">
        <f t="shared" si="52"/>
        <v>4490.3280000000004</v>
      </c>
      <c r="BZ13" s="174">
        <f t="shared" si="53"/>
        <v>8054.4000000000005</v>
      </c>
      <c r="CA13" s="143">
        <f t="shared" si="54"/>
        <v>52816.728000000003</v>
      </c>
      <c r="CB13" s="451">
        <v>40675</v>
      </c>
      <c r="CC13" s="143">
        <f t="shared" si="55"/>
        <v>4535.2624999999998</v>
      </c>
      <c r="CD13" s="174">
        <f t="shared" si="56"/>
        <v>8135</v>
      </c>
      <c r="CE13" s="143">
        <f t="shared" si="57"/>
        <v>53345.262499999997</v>
      </c>
    </row>
    <row r="14" spans="3:83" ht="19.5" thickBot="1" x14ac:dyDescent="0.35">
      <c r="C14" s="136" t="s">
        <v>242</v>
      </c>
      <c r="D14" s="144" t="s">
        <v>36</v>
      </c>
      <c r="E14" s="145">
        <v>28142</v>
      </c>
      <c r="F14" s="143">
        <f t="shared" si="0"/>
        <v>3025.2649999999999</v>
      </c>
      <c r="G14" s="174">
        <f t="shared" si="1"/>
        <v>5628.4000000000005</v>
      </c>
      <c r="H14" s="143">
        <f t="shared" si="2"/>
        <v>36795.665000000001</v>
      </c>
      <c r="J14" s="145">
        <f t="shared" si="3"/>
        <v>28423.420000000002</v>
      </c>
      <c r="K14" s="143">
        <f t="shared" si="4"/>
        <v>3083.9410700000003</v>
      </c>
      <c r="L14" s="174">
        <f t="shared" si="5"/>
        <v>5684.6840000000011</v>
      </c>
      <c r="M14" s="143">
        <f t="shared" si="6"/>
        <v>37192.045070000007</v>
      </c>
      <c r="O14" s="145">
        <f t="shared" si="7"/>
        <v>28707.654200000001</v>
      </c>
      <c r="P14" s="143">
        <f t="shared" si="8"/>
        <v>3114.7804807000002</v>
      </c>
      <c r="Q14" s="174">
        <f t="shared" si="9"/>
        <v>5741.5308400000004</v>
      </c>
      <c r="R14" s="143">
        <f t="shared" si="10"/>
        <v>37563.965520700003</v>
      </c>
      <c r="T14" s="145">
        <v>29502</v>
      </c>
      <c r="U14" s="143">
        <f t="shared" si="11"/>
        <v>3230.4689999999996</v>
      </c>
      <c r="V14" s="143">
        <f t="shared" ref="V14:V19" si="58">T16*20%</f>
        <v>6185</v>
      </c>
      <c r="W14" s="143">
        <f t="shared" ref="W14:W19" si="59">T16+U14+V14</f>
        <v>40340.468999999997</v>
      </c>
      <c r="X14" s="312"/>
      <c r="Y14" s="144" t="s">
        <v>36</v>
      </c>
      <c r="Z14" s="145">
        <v>29650</v>
      </c>
      <c r="AA14" s="143">
        <f t="shared" si="14"/>
        <v>3276.3249999999998</v>
      </c>
      <c r="AB14" s="143">
        <f t="shared" ref="AB14:AB19" si="60">Z16*20%</f>
        <v>6215.8</v>
      </c>
      <c r="AC14" s="143">
        <f t="shared" ref="AC14:AC19" si="61">Z16+AA14+AB14</f>
        <v>40571.125</v>
      </c>
      <c r="AD14" s="312"/>
      <c r="AE14" s="144" t="s">
        <v>36</v>
      </c>
      <c r="AF14" s="145">
        <v>33352</v>
      </c>
      <c r="AG14" s="143">
        <f t="shared" si="17"/>
        <v>3685.3960000000002</v>
      </c>
      <c r="AH14" s="174">
        <f t="shared" si="18"/>
        <v>6670.4000000000005</v>
      </c>
      <c r="AI14" s="143">
        <f t="shared" si="19"/>
        <v>43707.796000000002</v>
      </c>
      <c r="AJ14" s="145">
        <v>33852</v>
      </c>
      <c r="AK14" s="143">
        <f t="shared" si="20"/>
        <v>3740.6460000000002</v>
      </c>
      <c r="AL14" s="174">
        <f t="shared" si="21"/>
        <v>6770.4000000000005</v>
      </c>
      <c r="AM14" s="143">
        <f t="shared" si="22"/>
        <v>44363.046000000002</v>
      </c>
      <c r="AN14" s="143">
        <f t="shared" si="23"/>
        <v>34190.519999999997</v>
      </c>
      <c r="AO14" s="143">
        <f t="shared" si="24"/>
        <v>3778.0524599999999</v>
      </c>
      <c r="AP14" s="174">
        <f t="shared" si="25"/>
        <v>6838.1039999999994</v>
      </c>
      <c r="AQ14" s="447">
        <f t="shared" si="26"/>
        <v>44806.676459999995</v>
      </c>
      <c r="AR14" s="143">
        <v>35716</v>
      </c>
      <c r="AS14" s="143">
        <f t="shared" si="27"/>
        <v>3946.6179999999999</v>
      </c>
      <c r="AT14" s="174">
        <f t="shared" si="28"/>
        <v>7143.2000000000007</v>
      </c>
      <c r="AU14" s="143">
        <f t="shared" si="29"/>
        <v>46805.817999999999</v>
      </c>
      <c r="AV14" s="451">
        <f t="shared" si="30"/>
        <v>36430.32</v>
      </c>
      <c r="AW14" s="143">
        <f t="shared" si="31"/>
        <v>4025.5503600000002</v>
      </c>
      <c r="AX14" s="174">
        <f t="shared" si="32"/>
        <v>7286.0640000000003</v>
      </c>
      <c r="AY14" s="143">
        <f t="shared" si="33"/>
        <v>47741.934359999999</v>
      </c>
      <c r="AZ14" s="451">
        <v>37180</v>
      </c>
      <c r="BA14" s="143">
        <f t="shared" si="34"/>
        <v>4108.3900000000003</v>
      </c>
      <c r="BB14" s="174">
        <f t="shared" si="35"/>
        <v>7436</v>
      </c>
      <c r="BC14" s="143">
        <f t="shared" si="36"/>
        <v>48724.39</v>
      </c>
      <c r="BD14" s="451">
        <v>38305</v>
      </c>
      <c r="BE14" s="143">
        <f t="shared" si="37"/>
        <v>4232.7025000000003</v>
      </c>
      <c r="BF14" s="174">
        <f t="shared" si="38"/>
        <v>7661</v>
      </c>
      <c r="BG14" s="143">
        <f t="shared" si="39"/>
        <v>50198.702499999999</v>
      </c>
      <c r="BH14" s="451">
        <v>38688</v>
      </c>
      <c r="BI14" s="143">
        <f t="shared" si="40"/>
        <v>4275.0240000000003</v>
      </c>
      <c r="BJ14" s="174">
        <f t="shared" si="41"/>
        <v>7737.6</v>
      </c>
      <c r="BK14" s="143">
        <f t="shared" si="42"/>
        <v>50700.623999999996</v>
      </c>
      <c r="BL14" s="451">
        <v>39188</v>
      </c>
      <c r="BM14" s="143">
        <f t="shared" si="43"/>
        <v>4369.4620000000004</v>
      </c>
      <c r="BN14" s="174">
        <f t="shared" si="44"/>
        <v>7837.6</v>
      </c>
      <c r="BO14" s="143">
        <f t="shared" si="45"/>
        <v>51395.061999999998</v>
      </c>
      <c r="BP14" s="451">
        <v>40188</v>
      </c>
      <c r="BQ14" s="143">
        <f t="shared" si="46"/>
        <v>4480.9620000000004</v>
      </c>
      <c r="BR14" s="174">
        <f t="shared" si="47"/>
        <v>8037.6</v>
      </c>
      <c r="BS14" s="143">
        <f t="shared" si="48"/>
        <v>52706.561999999998</v>
      </c>
      <c r="BT14" s="451">
        <v>40590</v>
      </c>
      <c r="BU14" s="143">
        <f t="shared" si="49"/>
        <v>4525.7849999999999</v>
      </c>
      <c r="BV14" s="174">
        <f t="shared" si="50"/>
        <v>8118</v>
      </c>
      <c r="BW14" s="143">
        <f t="shared" si="51"/>
        <v>53233.785000000003</v>
      </c>
      <c r="BX14" s="451">
        <v>41090</v>
      </c>
      <c r="BY14" s="143">
        <f t="shared" si="52"/>
        <v>4581.5349999999999</v>
      </c>
      <c r="BZ14" s="174">
        <f t="shared" si="53"/>
        <v>8218</v>
      </c>
      <c r="CA14" s="143">
        <f t="shared" si="54"/>
        <v>53889.535000000003</v>
      </c>
      <c r="CB14" s="451">
        <v>41501</v>
      </c>
      <c r="CC14" s="143">
        <f t="shared" si="55"/>
        <v>4627.3615</v>
      </c>
      <c r="CD14" s="174">
        <f t="shared" si="56"/>
        <v>8300.2000000000007</v>
      </c>
      <c r="CE14" s="143">
        <f t="shared" si="57"/>
        <v>54428.561499999996</v>
      </c>
    </row>
    <row r="15" spans="3:83" ht="19.5" thickBot="1" x14ac:dyDescent="0.35">
      <c r="C15" s="134"/>
      <c r="D15" s="144" t="s">
        <v>37</v>
      </c>
      <c r="E15" s="145">
        <v>28958</v>
      </c>
      <c r="F15" s="143">
        <f t="shared" si="0"/>
        <v>3112.9850000000001</v>
      </c>
      <c r="G15" s="174">
        <f t="shared" si="1"/>
        <v>5791.6</v>
      </c>
      <c r="H15" s="143">
        <f t="shared" si="2"/>
        <v>37862.584999999999</v>
      </c>
      <c r="J15" s="145">
        <f t="shared" si="3"/>
        <v>29247.58</v>
      </c>
      <c r="K15" s="143">
        <f t="shared" si="4"/>
        <v>3173.3624300000001</v>
      </c>
      <c r="L15" s="174">
        <f t="shared" si="5"/>
        <v>5849.5160000000005</v>
      </c>
      <c r="M15" s="143">
        <f t="shared" si="6"/>
        <v>38270.458430000006</v>
      </c>
      <c r="O15" s="145">
        <f t="shared" si="7"/>
        <v>29540.055800000002</v>
      </c>
      <c r="P15" s="143">
        <f t="shared" si="8"/>
        <v>3205.0960543000001</v>
      </c>
      <c r="Q15" s="174">
        <f t="shared" si="9"/>
        <v>5908.0111600000009</v>
      </c>
      <c r="R15" s="143">
        <f t="shared" si="10"/>
        <v>38653.1630143</v>
      </c>
      <c r="T15" s="301">
        <v>30358</v>
      </c>
      <c r="U15" s="143">
        <f t="shared" si="11"/>
        <v>3324.2009999999996</v>
      </c>
      <c r="V15" s="143">
        <f t="shared" si="58"/>
        <v>6359.6</v>
      </c>
      <c r="W15" s="143">
        <f t="shared" si="59"/>
        <v>41481.800999999999</v>
      </c>
      <c r="X15" s="312"/>
      <c r="Y15" s="144" t="s">
        <v>37</v>
      </c>
      <c r="Z15" s="301">
        <v>30509</v>
      </c>
      <c r="AA15" s="143">
        <f t="shared" si="14"/>
        <v>3371.2445000000002</v>
      </c>
      <c r="AB15" s="143">
        <f t="shared" si="60"/>
        <v>6391.4000000000005</v>
      </c>
      <c r="AC15" s="143">
        <f t="shared" si="61"/>
        <v>41719.644500000002</v>
      </c>
      <c r="AD15" s="312"/>
      <c r="AE15" s="144" t="s">
        <v>37</v>
      </c>
      <c r="AF15" s="301">
        <v>33967</v>
      </c>
      <c r="AG15" s="143">
        <f t="shared" si="17"/>
        <v>3753.3535000000002</v>
      </c>
      <c r="AH15" s="174">
        <f t="shared" si="18"/>
        <v>6793.4000000000005</v>
      </c>
      <c r="AI15" s="143">
        <f t="shared" si="19"/>
        <v>44513.753499999999</v>
      </c>
      <c r="AJ15" s="301">
        <v>34467</v>
      </c>
      <c r="AK15" s="143">
        <f t="shared" si="20"/>
        <v>3808.6035000000002</v>
      </c>
      <c r="AL15" s="174">
        <f t="shared" si="21"/>
        <v>6893.4000000000005</v>
      </c>
      <c r="AM15" s="143">
        <f t="shared" si="22"/>
        <v>45169.003499999999</v>
      </c>
      <c r="AN15" s="143">
        <f t="shared" si="23"/>
        <v>34811.67</v>
      </c>
      <c r="AO15" s="143">
        <f t="shared" si="24"/>
        <v>3846.689535</v>
      </c>
      <c r="AP15" s="174">
        <f t="shared" si="25"/>
        <v>6962.3339999999998</v>
      </c>
      <c r="AQ15" s="447">
        <f t="shared" si="26"/>
        <v>45620.693534999999</v>
      </c>
      <c r="AR15" s="143">
        <v>36356</v>
      </c>
      <c r="AS15" s="143">
        <f t="shared" si="27"/>
        <v>4017.3380000000002</v>
      </c>
      <c r="AT15" s="174">
        <f t="shared" si="28"/>
        <v>7271.2000000000007</v>
      </c>
      <c r="AU15" s="143">
        <f t="shared" si="29"/>
        <v>47644.538</v>
      </c>
      <c r="AV15" s="451">
        <f t="shared" si="30"/>
        <v>37083.120000000003</v>
      </c>
      <c r="AW15" s="143">
        <f t="shared" si="31"/>
        <v>4097.6847600000001</v>
      </c>
      <c r="AX15" s="174">
        <f t="shared" si="32"/>
        <v>7416.6240000000007</v>
      </c>
      <c r="AY15" s="143">
        <f t="shared" si="33"/>
        <v>48597.428760000003</v>
      </c>
      <c r="AZ15" s="451">
        <v>37833</v>
      </c>
      <c r="BA15" s="143">
        <f t="shared" si="34"/>
        <v>4180.5465000000004</v>
      </c>
      <c r="BB15" s="174">
        <f t="shared" si="35"/>
        <v>7566.6</v>
      </c>
      <c r="BC15" s="143">
        <f t="shared" si="36"/>
        <v>49580.146499999995</v>
      </c>
      <c r="BD15" s="451">
        <v>38958</v>
      </c>
      <c r="BE15" s="143">
        <f t="shared" si="37"/>
        <v>4304.8590000000004</v>
      </c>
      <c r="BF15" s="174">
        <f t="shared" si="38"/>
        <v>7791.6</v>
      </c>
      <c r="BG15" s="143">
        <f t="shared" si="39"/>
        <v>51054.458999999995</v>
      </c>
      <c r="BH15" s="451">
        <v>39347</v>
      </c>
      <c r="BI15" s="143">
        <f t="shared" si="40"/>
        <v>4347.8434999999999</v>
      </c>
      <c r="BJ15" s="174">
        <f t="shared" si="41"/>
        <v>7869.4000000000005</v>
      </c>
      <c r="BK15" s="143">
        <f t="shared" si="42"/>
        <v>51564.243500000004</v>
      </c>
      <c r="BL15" s="451">
        <v>39847</v>
      </c>
      <c r="BM15" s="143">
        <f t="shared" si="43"/>
        <v>4442.9404999999997</v>
      </c>
      <c r="BN15" s="174">
        <f t="shared" si="44"/>
        <v>7969.4000000000005</v>
      </c>
      <c r="BO15" s="143">
        <f t="shared" si="45"/>
        <v>52259.340499999998</v>
      </c>
      <c r="BP15" s="451">
        <v>40847</v>
      </c>
      <c r="BQ15" s="143">
        <f t="shared" si="46"/>
        <v>4554.4404999999997</v>
      </c>
      <c r="BR15" s="174">
        <f t="shared" si="47"/>
        <v>8169.4000000000005</v>
      </c>
      <c r="BS15" s="143">
        <f t="shared" si="48"/>
        <v>53570.840499999998</v>
      </c>
      <c r="BT15" s="451">
        <v>41256</v>
      </c>
      <c r="BU15" s="143">
        <f t="shared" si="49"/>
        <v>4600.0439999999999</v>
      </c>
      <c r="BV15" s="174">
        <f t="shared" si="50"/>
        <v>8251.2000000000007</v>
      </c>
      <c r="BW15" s="143">
        <f t="shared" si="51"/>
        <v>54107.244000000006</v>
      </c>
      <c r="BX15" s="451">
        <v>41756</v>
      </c>
      <c r="BY15" s="143">
        <f t="shared" si="52"/>
        <v>4655.7939999999999</v>
      </c>
      <c r="BZ15" s="174">
        <f t="shared" si="53"/>
        <v>8351.2000000000007</v>
      </c>
      <c r="CA15" s="143">
        <f t="shared" si="54"/>
        <v>54762.994000000006</v>
      </c>
      <c r="CB15" s="451">
        <v>42173</v>
      </c>
      <c r="CC15" s="143">
        <f t="shared" si="55"/>
        <v>4702.2894999999999</v>
      </c>
      <c r="CD15" s="174">
        <f t="shared" si="56"/>
        <v>8434.6</v>
      </c>
      <c r="CE15" s="143">
        <f t="shared" si="57"/>
        <v>55309.889499999997</v>
      </c>
    </row>
    <row r="16" spans="3:83" ht="19.5" thickBot="1" x14ac:dyDescent="0.35">
      <c r="C16" s="134"/>
      <c r="D16" s="144" t="s">
        <v>38</v>
      </c>
      <c r="E16" s="145">
        <v>29794</v>
      </c>
      <c r="F16" s="143">
        <f t="shared" si="0"/>
        <v>3202.855</v>
      </c>
      <c r="G16" s="174">
        <f t="shared" si="1"/>
        <v>5958.8</v>
      </c>
      <c r="H16" s="143">
        <f t="shared" si="2"/>
        <v>38955.655000000006</v>
      </c>
      <c r="J16" s="145">
        <f t="shared" si="3"/>
        <v>30091.94</v>
      </c>
      <c r="K16" s="143">
        <f t="shared" si="4"/>
        <v>3264.9754899999998</v>
      </c>
      <c r="L16" s="174">
        <f t="shared" si="5"/>
        <v>6018.3879999999999</v>
      </c>
      <c r="M16" s="143">
        <f t="shared" si="6"/>
        <v>39375.303489999998</v>
      </c>
      <c r="O16" s="145">
        <f t="shared" si="7"/>
        <v>30392.859399999998</v>
      </c>
      <c r="P16" s="143">
        <f t="shared" si="8"/>
        <v>3297.6252448999999</v>
      </c>
      <c r="Q16" s="174">
        <f t="shared" si="9"/>
        <v>6078.5718799999995</v>
      </c>
      <c r="R16" s="143">
        <f t="shared" si="10"/>
        <v>39769.056524899992</v>
      </c>
      <c r="T16" s="145">
        <v>30925</v>
      </c>
      <c r="U16" s="143">
        <f t="shared" si="11"/>
        <v>3386.2874999999995</v>
      </c>
      <c r="V16" s="143">
        <f t="shared" si="58"/>
        <v>6539.6</v>
      </c>
      <c r="W16" s="143">
        <f t="shared" si="59"/>
        <v>42623.887499999997</v>
      </c>
      <c r="X16" s="312"/>
      <c r="Y16" s="144" t="s">
        <v>38</v>
      </c>
      <c r="Z16" s="145">
        <v>31079</v>
      </c>
      <c r="AA16" s="143">
        <f t="shared" si="14"/>
        <v>3434.2294999999999</v>
      </c>
      <c r="AB16" s="143">
        <f t="shared" si="60"/>
        <v>6539.6</v>
      </c>
      <c r="AC16" s="143">
        <f t="shared" si="61"/>
        <v>42671.8295</v>
      </c>
      <c r="AD16" s="312"/>
      <c r="AE16" s="144" t="s">
        <v>38</v>
      </c>
      <c r="AF16" s="145">
        <v>34930</v>
      </c>
      <c r="AG16" s="143">
        <f t="shared" si="17"/>
        <v>3859.7649999999999</v>
      </c>
      <c r="AH16" s="174">
        <f t="shared" si="18"/>
        <v>6986</v>
      </c>
      <c r="AI16" s="143">
        <f t="shared" si="19"/>
        <v>45775.764999999999</v>
      </c>
      <c r="AJ16" s="145">
        <v>35430</v>
      </c>
      <c r="AK16" s="143">
        <f t="shared" si="20"/>
        <v>3915.0149999999999</v>
      </c>
      <c r="AL16" s="174">
        <f t="shared" si="21"/>
        <v>7086</v>
      </c>
      <c r="AM16" s="143">
        <f t="shared" si="22"/>
        <v>46431.014999999999</v>
      </c>
      <c r="AN16" s="143">
        <f t="shared" si="23"/>
        <v>35784.300000000003</v>
      </c>
      <c r="AO16" s="143">
        <f t="shared" si="24"/>
        <v>3954.1651500000003</v>
      </c>
      <c r="AP16" s="174">
        <f t="shared" si="25"/>
        <v>7156.8600000000006</v>
      </c>
      <c r="AQ16" s="447">
        <f t="shared" si="26"/>
        <v>46895.325150000004</v>
      </c>
      <c r="AR16" s="143">
        <v>37358</v>
      </c>
      <c r="AS16" s="143">
        <f t="shared" si="27"/>
        <v>4128.0590000000002</v>
      </c>
      <c r="AT16" s="174">
        <f t="shared" si="28"/>
        <v>7471.6</v>
      </c>
      <c r="AU16" s="143">
        <f t="shared" si="29"/>
        <v>48957.659</v>
      </c>
      <c r="AV16" s="451">
        <f t="shared" si="30"/>
        <v>38105.160000000003</v>
      </c>
      <c r="AW16" s="143">
        <f t="shared" si="31"/>
        <v>4210.6201800000008</v>
      </c>
      <c r="AX16" s="174">
        <f t="shared" si="32"/>
        <v>7621.0320000000011</v>
      </c>
      <c r="AY16" s="143">
        <f t="shared" si="33"/>
        <v>49936.812180000001</v>
      </c>
      <c r="AZ16" s="451">
        <v>38855</v>
      </c>
      <c r="BA16" s="143">
        <f t="shared" si="34"/>
        <v>4293.4775</v>
      </c>
      <c r="BB16" s="174">
        <f t="shared" si="35"/>
        <v>7771</v>
      </c>
      <c r="BC16" s="143">
        <f t="shared" si="36"/>
        <v>50919.477500000001</v>
      </c>
      <c r="BD16" s="451">
        <v>39980</v>
      </c>
      <c r="BE16" s="143">
        <f t="shared" si="37"/>
        <v>4417.79</v>
      </c>
      <c r="BF16" s="174">
        <f t="shared" si="38"/>
        <v>7996</v>
      </c>
      <c r="BG16" s="143">
        <f t="shared" si="39"/>
        <v>52393.79</v>
      </c>
      <c r="BH16" s="451">
        <v>40380</v>
      </c>
      <c r="BI16" s="143">
        <f t="shared" si="40"/>
        <v>4461.99</v>
      </c>
      <c r="BJ16" s="174">
        <f t="shared" si="41"/>
        <v>8076</v>
      </c>
      <c r="BK16" s="143">
        <f t="shared" si="42"/>
        <v>52917.99</v>
      </c>
      <c r="BL16" s="451">
        <v>40880</v>
      </c>
      <c r="BM16" s="143">
        <f t="shared" si="43"/>
        <v>4558.12</v>
      </c>
      <c r="BN16" s="174">
        <f t="shared" si="44"/>
        <v>8176</v>
      </c>
      <c r="BO16" s="143">
        <f t="shared" si="45"/>
        <v>53614.12</v>
      </c>
      <c r="BP16" s="451">
        <v>41880</v>
      </c>
      <c r="BQ16" s="143">
        <f t="shared" si="46"/>
        <v>4669.62</v>
      </c>
      <c r="BR16" s="174">
        <f t="shared" si="47"/>
        <v>8376</v>
      </c>
      <c r="BS16" s="143">
        <f t="shared" si="48"/>
        <v>54925.62</v>
      </c>
      <c r="BT16" s="451">
        <v>42299</v>
      </c>
      <c r="BU16" s="143">
        <f t="shared" si="49"/>
        <v>4716.3384999999998</v>
      </c>
      <c r="BV16" s="174">
        <f t="shared" si="50"/>
        <v>8459.8000000000011</v>
      </c>
      <c r="BW16" s="143">
        <f t="shared" si="51"/>
        <v>55475.138500000001</v>
      </c>
      <c r="BX16" s="451">
        <v>42799</v>
      </c>
      <c r="BY16" s="143">
        <f t="shared" si="52"/>
        <v>4772.0884999999998</v>
      </c>
      <c r="BZ16" s="174">
        <f t="shared" si="53"/>
        <v>8559.8000000000011</v>
      </c>
      <c r="CA16" s="143">
        <f t="shared" si="54"/>
        <v>56130.888500000001</v>
      </c>
      <c r="CB16" s="451">
        <v>43227</v>
      </c>
      <c r="CC16" s="143">
        <f t="shared" si="55"/>
        <v>4819.8105000000005</v>
      </c>
      <c r="CD16" s="174">
        <f t="shared" si="56"/>
        <v>8645.4</v>
      </c>
      <c r="CE16" s="143">
        <f t="shared" si="57"/>
        <v>56692.210500000001</v>
      </c>
    </row>
    <row r="17" spans="3:83" ht="19.5" thickBot="1" x14ac:dyDescent="0.35">
      <c r="C17" s="134"/>
      <c r="D17" s="144" t="s">
        <v>39</v>
      </c>
      <c r="E17" s="145">
        <v>30635</v>
      </c>
      <c r="F17" s="143">
        <f t="shared" si="0"/>
        <v>3293.2624999999998</v>
      </c>
      <c r="G17" s="174">
        <f t="shared" si="1"/>
        <v>6127</v>
      </c>
      <c r="H17" s="143">
        <f t="shared" si="2"/>
        <v>40055.262499999997</v>
      </c>
      <c r="J17" s="145">
        <f t="shared" si="3"/>
        <v>30941.35</v>
      </c>
      <c r="K17" s="143">
        <f t="shared" si="4"/>
        <v>3357.1364749999998</v>
      </c>
      <c r="L17" s="174">
        <f t="shared" si="5"/>
        <v>6188.27</v>
      </c>
      <c r="M17" s="143">
        <f t="shared" si="6"/>
        <v>40486.756475000002</v>
      </c>
      <c r="O17" s="145">
        <f t="shared" si="7"/>
        <v>31250.763499999997</v>
      </c>
      <c r="P17" s="143">
        <f t="shared" si="8"/>
        <v>3390.7078397499995</v>
      </c>
      <c r="Q17" s="174">
        <f t="shared" si="9"/>
        <v>6250.1526999999996</v>
      </c>
      <c r="R17" s="143">
        <f t="shared" si="10"/>
        <v>40891.624039749993</v>
      </c>
      <c r="T17" s="145">
        <v>31798</v>
      </c>
      <c r="U17" s="143">
        <f t="shared" si="11"/>
        <v>3481.8809999999994</v>
      </c>
      <c r="V17" s="143">
        <f t="shared" si="58"/>
        <v>6660.2000000000007</v>
      </c>
      <c r="W17" s="143">
        <f t="shared" si="59"/>
        <v>43443.081000000006</v>
      </c>
      <c r="X17" s="312"/>
      <c r="Y17" s="144" t="s">
        <v>39</v>
      </c>
      <c r="Z17" s="145">
        <v>31957</v>
      </c>
      <c r="AA17" s="143">
        <f t="shared" si="14"/>
        <v>3531.2485000000001</v>
      </c>
      <c r="AB17" s="143">
        <f t="shared" si="60"/>
        <v>6660.2000000000007</v>
      </c>
      <c r="AC17" s="143">
        <f t="shared" si="61"/>
        <v>43492.448499999999</v>
      </c>
      <c r="AD17" s="312"/>
      <c r="AE17" s="144" t="s">
        <v>39</v>
      </c>
      <c r="AF17" s="145">
        <v>35922</v>
      </c>
      <c r="AG17" s="143">
        <f t="shared" si="17"/>
        <v>3969.3809999999999</v>
      </c>
      <c r="AH17" s="174">
        <f t="shared" si="18"/>
        <v>7184.4000000000005</v>
      </c>
      <c r="AI17" s="143">
        <f t="shared" si="19"/>
        <v>47075.781000000003</v>
      </c>
      <c r="AJ17" s="145">
        <v>36422</v>
      </c>
      <c r="AK17" s="143">
        <f t="shared" si="20"/>
        <v>4024.6309999999999</v>
      </c>
      <c r="AL17" s="174">
        <f t="shared" si="21"/>
        <v>7284.4000000000005</v>
      </c>
      <c r="AM17" s="143">
        <f t="shared" si="22"/>
        <v>47731.031000000003</v>
      </c>
      <c r="AN17" s="143">
        <f t="shared" si="23"/>
        <v>36786.22</v>
      </c>
      <c r="AO17" s="143">
        <f t="shared" si="24"/>
        <v>4064.8773100000003</v>
      </c>
      <c r="AP17" s="174">
        <f t="shared" si="25"/>
        <v>7357.2440000000006</v>
      </c>
      <c r="AQ17" s="447">
        <f t="shared" si="26"/>
        <v>48208.341310000003</v>
      </c>
      <c r="AR17" s="143">
        <v>38390</v>
      </c>
      <c r="AS17" s="143">
        <f t="shared" si="27"/>
        <v>4242.0950000000003</v>
      </c>
      <c r="AT17" s="174">
        <f t="shared" si="28"/>
        <v>7678</v>
      </c>
      <c r="AU17" s="143">
        <f t="shared" si="29"/>
        <v>50310.095000000001</v>
      </c>
      <c r="AV17" s="451">
        <f t="shared" si="30"/>
        <v>39157.800000000003</v>
      </c>
      <c r="AW17" s="143">
        <f t="shared" si="31"/>
        <v>4326.9369000000006</v>
      </c>
      <c r="AX17" s="174">
        <f t="shared" si="32"/>
        <v>7831.5600000000013</v>
      </c>
      <c r="AY17" s="143">
        <f t="shared" si="33"/>
        <v>51316.296900000001</v>
      </c>
      <c r="AZ17" s="519">
        <v>39908</v>
      </c>
      <c r="BA17" s="143">
        <f t="shared" si="34"/>
        <v>4409.8339999999998</v>
      </c>
      <c r="BB17" s="174">
        <f t="shared" si="35"/>
        <v>7981.6</v>
      </c>
      <c r="BC17" s="143">
        <f t="shared" si="36"/>
        <v>52299.434000000001</v>
      </c>
      <c r="BD17" s="451">
        <v>41033</v>
      </c>
      <c r="BE17" s="143">
        <f t="shared" si="37"/>
        <v>4534.1464999999998</v>
      </c>
      <c r="BF17" s="174">
        <f t="shared" si="38"/>
        <v>8206.6</v>
      </c>
      <c r="BG17" s="143">
        <f t="shared" si="39"/>
        <v>53773.746500000001</v>
      </c>
      <c r="BH17" s="451">
        <v>41443</v>
      </c>
      <c r="BI17" s="143">
        <f t="shared" si="40"/>
        <v>4579.4515000000001</v>
      </c>
      <c r="BJ17" s="174">
        <f t="shared" si="41"/>
        <v>8288.6</v>
      </c>
      <c r="BK17" s="143">
        <f t="shared" si="42"/>
        <v>54311.051500000001</v>
      </c>
      <c r="BL17" s="451">
        <v>41943</v>
      </c>
      <c r="BM17" s="143">
        <f t="shared" si="43"/>
        <v>4676.6445000000003</v>
      </c>
      <c r="BN17" s="174">
        <f t="shared" si="44"/>
        <v>8388.6</v>
      </c>
      <c r="BO17" s="143">
        <f t="shared" si="45"/>
        <v>55008.244500000001</v>
      </c>
      <c r="BP17" s="451">
        <v>42943</v>
      </c>
      <c r="BQ17" s="143">
        <f t="shared" si="46"/>
        <v>4788.1445000000003</v>
      </c>
      <c r="BR17" s="174">
        <f t="shared" si="47"/>
        <v>8588.6</v>
      </c>
      <c r="BS17" s="143">
        <f t="shared" si="48"/>
        <v>56319.744500000001</v>
      </c>
      <c r="BT17" s="451">
        <v>43372</v>
      </c>
      <c r="BU17" s="143">
        <f t="shared" si="49"/>
        <v>4835.9780000000001</v>
      </c>
      <c r="BV17" s="174">
        <f t="shared" si="50"/>
        <v>8674.4</v>
      </c>
      <c r="BW17" s="143">
        <f t="shared" si="51"/>
        <v>56882.378000000004</v>
      </c>
      <c r="BX17" s="451">
        <v>43872</v>
      </c>
      <c r="BY17" s="143">
        <f t="shared" si="52"/>
        <v>4891.7280000000001</v>
      </c>
      <c r="BZ17" s="174">
        <f t="shared" si="53"/>
        <v>8774.4</v>
      </c>
      <c r="CA17" s="143">
        <f t="shared" si="54"/>
        <v>57538.128000000004</v>
      </c>
      <c r="CB17" s="451">
        <v>44311</v>
      </c>
      <c r="CC17" s="143">
        <f t="shared" si="55"/>
        <v>4940.6765000000005</v>
      </c>
      <c r="CD17" s="174">
        <f t="shared" si="56"/>
        <v>8862.2000000000007</v>
      </c>
      <c r="CE17" s="143">
        <f t="shared" si="57"/>
        <v>58113.876499999998</v>
      </c>
    </row>
    <row r="18" spans="3:83" ht="19.5" thickBot="1" x14ac:dyDescent="0.35">
      <c r="C18" s="134"/>
      <c r="D18" s="144"/>
      <c r="E18" s="145">
        <v>31502</v>
      </c>
      <c r="F18" s="143">
        <f t="shared" si="0"/>
        <v>3386.4650000000001</v>
      </c>
      <c r="G18" s="174">
        <f t="shared" si="1"/>
        <v>6300.4000000000005</v>
      </c>
      <c r="H18" s="143">
        <f t="shared" si="2"/>
        <v>41188.864999999998</v>
      </c>
      <c r="J18" s="145">
        <f t="shared" si="3"/>
        <v>31817.02</v>
      </c>
      <c r="K18" s="143">
        <f t="shared" si="4"/>
        <v>3452.1466700000001</v>
      </c>
      <c r="L18" s="174">
        <f t="shared" si="5"/>
        <v>6363.4040000000005</v>
      </c>
      <c r="M18" s="143">
        <f t="shared" si="6"/>
        <v>41632.570670000001</v>
      </c>
      <c r="O18" s="145">
        <f t="shared" si="7"/>
        <v>32135.190200000001</v>
      </c>
      <c r="P18" s="143">
        <f t="shared" si="8"/>
        <v>3486.6681367000001</v>
      </c>
      <c r="Q18" s="174">
        <f t="shared" si="9"/>
        <v>6427.0380400000004</v>
      </c>
      <c r="R18" s="143">
        <f t="shared" si="10"/>
        <v>42048.896376700002</v>
      </c>
      <c r="T18" s="145">
        <v>32698</v>
      </c>
      <c r="U18" s="143">
        <f t="shared" si="11"/>
        <v>3580.4309999999996</v>
      </c>
      <c r="V18" s="143">
        <f t="shared" si="58"/>
        <v>6849</v>
      </c>
      <c r="W18" s="143">
        <f t="shared" si="59"/>
        <v>44674.430999999997</v>
      </c>
      <c r="X18" s="312"/>
      <c r="Y18" s="144" t="s">
        <v>40</v>
      </c>
      <c r="Z18" s="145">
        <v>32698</v>
      </c>
      <c r="AA18" s="143">
        <f t="shared" si="14"/>
        <v>3613.1289999999999</v>
      </c>
      <c r="AB18" s="143">
        <f t="shared" si="60"/>
        <v>6449</v>
      </c>
      <c r="AC18" s="143">
        <f t="shared" si="61"/>
        <v>42307.129000000001</v>
      </c>
      <c r="AD18" s="312"/>
      <c r="AE18" s="144" t="s">
        <v>40</v>
      </c>
      <c r="AF18" s="145"/>
      <c r="AG18" s="143"/>
      <c r="AH18" s="174"/>
      <c r="AI18" s="143"/>
      <c r="AJ18" s="145"/>
      <c r="AK18" s="143"/>
      <c r="AL18" s="174"/>
      <c r="AM18" s="143"/>
      <c r="AN18" s="145"/>
      <c r="AO18" s="143"/>
      <c r="AP18" s="174"/>
      <c r="AQ18" s="447"/>
      <c r="AR18" s="145"/>
      <c r="AS18" s="143"/>
      <c r="AT18" s="174"/>
      <c r="AU18" s="143"/>
      <c r="AV18" s="452"/>
      <c r="AW18" s="143"/>
      <c r="AX18" s="174"/>
      <c r="AY18" s="143"/>
      <c r="AZ18" s="519"/>
      <c r="BA18" s="143"/>
      <c r="BB18" s="174"/>
      <c r="BC18" s="143"/>
      <c r="BD18" s="519"/>
      <c r="BE18" s="143"/>
      <c r="BF18" s="174"/>
      <c r="BG18" s="143"/>
      <c r="BH18" s="519"/>
      <c r="BI18" s="143"/>
      <c r="BJ18" s="174"/>
      <c r="BK18" s="143"/>
      <c r="BL18" s="519"/>
      <c r="BM18" s="143"/>
      <c r="BN18" s="174"/>
      <c r="BO18" s="143"/>
      <c r="BP18" s="519"/>
      <c r="BQ18" s="143"/>
      <c r="BR18" s="174"/>
      <c r="BS18" s="143"/>
      <c r="BT18" s="519"/>
      <c r="BU18" s="143"/>
      <c r="BV18" s="174"/>
      <c r="BW18" s="143"/>
      <c r="BX18" s="519"/>
      <c r="BY18" s="143"/>
      <c r="BZ18" s="174"/>
      <c r="CA18" s="143"/>
      <c r="CB18" s="519"/>
      <c r="CC18" s="143"/>
      <c r="CD18" s="174"/>
      <c r="CE18" s="143"/>
    </row>
    <row r="19" spans="3:83" ht="19.5" thickBot="1" x14ac:dyDescent="0.35">
      <c r="C19" s="134"/>
      <c r="D19" s="144"/>
      <c r="E19" s="145">
        <v>32083</v>
      </c>
      <c r="F19" s="143">
        <f t="shared" si="0"/>
        <v>3448.9225000000001</v>
      </c>
      <c r="G19" s="174">
        <f t="shared" si="1"/>
        <v>6416.6</v>
      </c>
      <c r="H19" s="143">
        <f t="shared" si="2"/>
        <v>41948.522499999999</v>
      </c>
      <c r="J19" s="145">
        <f t="shared" si="3"/>
        <v>32403.83</v>
      </c>
      <c r="K19" s="143">
        <f t="shared" si="4"/>
        <v>3515.8155550000001</v>
      </c>
      <c r="L19" s="174">
        <f t="shared" si="5"/>
        <v>6480.7660000000005</v>
      </c>
      <c r="M19" s="143">
        <f t="shared" si="6"/>
        <v>42400.411555000006</v>
      </c>
      <c r="O19" s="145">
        <f t="shared" si="7"/>
        <v>32727.868300000002</v>
      </c>
      <c r="P19" s="143">
        <f t="shared" si="8"/>
        <v>3550.9737105500003</v>
      </c>
      <c r="Q19" s="174">
        <f t="shared" si="9"/>
        <v>6545.5736600000009</v>
      </c>
      <c r="R19" s="143">
        <f t="shared" si="10"/>
        <v>42824.415670550006</v>
      </c>
      <c r="T19" s="145">
        <v>33301</v>
      </c>
      <c r="U19" s="143">
        <f t="shared" si="11"/>
        <v>3646.4594999999995</v>
      </c>
      <c r="V19" s="143">
        <f t="shared" si="58"/>
        <v>7043.6</v>
      </c>
      <c r="W19" s="143">
        <f t="shared" si="59"/>
        <v>45908.059499999996</v>
      </c>
      <c r="X19" s="312"/>
      <c r="Y19" s="144" t="s">
        <v>41</v>
      </c>
      <c r="Z19" s="145">
        <v>33301</v>
      </c>
      <c r="AA19" s="143">
        <f t="shared" si="14"/>
        <v>3679.7604999999999</v>
      </c>
      <c r="AB19" s="143">
        <f t="shared" si="60"/>
        <v>7043.6</v>
      </c>
      <c r="AC19" s="143">
        <f t="shared" si="61"/>
        <v>45941.360499999995</v>
      </c>
      <c r="AD19" s="312"/>
      <c r="AE19" s="144" t="s">
        <v>41</v>
      </c>
      <c r="AF19" s="145"/>
      <c r="AG19" s="143"/>
      <c r="AH19" s="174"/>
      <c r="AI19" s="143"/>
      <c r="AJ19" s="145"/>
      <c r="AK19" s="143"/>
      <c r="AL19" s="174"/>
      <c r="AM19" s="143"/>
      <c r="AN19" s="145"/>
      <c r="AO19" s="143"/>
      <c r="AP19" s="174"/>
      <c r="AQ19" s="447"/>
      <c r="AR19" s="145"/>
      <c r="AS19" s="143"/>
      <c r="AT19" s="174"/>
      <c r="AU19" s="143"/>
      <c r="AV19" s="452"/>
      <c r="AW19" s="143"/>
      <c r="AX19" s="174"/>
      <c r="AY19" s="143"/>
      <c r="AZ19" s="519"/>
      <c r="BA19" s="143"/>
      <c r="BB19" s="174"/>
      <c r="BC19" s="143"/>
      <c r="BD19" s="519"/>
      <c r="BE19" s="143"/>
      <c r="BF19" s="174"/>
      <c r="BG19" s="143"/>
      <c r="BH19" s="519"/>
      <c r="BI19" s="143"/>
      <c r="BJ19" s="174"/>
      <c r="BK19" s="143"/>
      <c r="BL19" s="519"/>
      <c r="BM19" s="143"/>
      <c r="BN19" s="174"/>
      <c r="BO19" s="143"/>
      <c r="BP19" s="519"/>
      <c r="BQ19" s="143"/>
      <c r="BR19" s="174"/>
      <c r="BS19" s="143"/>
      <c r="BT19" s="519"/>
      <c r="BU19" s="143"/>
      <c r="BV19" s="174"/>
      <c r="BW19" s="143"/>
      <c r="BX19" s="519"/>
      <c r="BY19" s="143"/>
      <c r="BZ19" s="174"/>
      <c r="CA19" s="143"/>
      <c r="CB19" s="519"/>
      <c r="CC19" s="143"/>
      <c r="CD19" s="174"/>
      <c r="CE19" s="143"/>
    </row>
    <row r="20" spans="3:83" ht="19.5" thickBot="1" x14ac:dyDescent="0.35">
      <c r="C20" s="134"/>
      <c r="D20" s="144"/>
      <c r="E20" s="145">
        <v>32993</v>
      </c>
      <c r="F20" s="143">
        <f t="shared" si="0"/>
        <v>3546.7474999999999</v>
      </c>
      <c r="G20" s="174">
        <f t="shared" si="1"/>
        <v>6598.6</v>
      </c>
      <c r="H20" s="143">
        <f t="shared" si="2"/>
        <v>43138.347499999996</v>
      </c>
      <c r="J20" s="145">
        <f t="shared" si="3"/>
        <v>33322.93</v>
      </c>
      <c r="K20" s="143">
        <f t="shared" si="4"/>
        <v>3615.5379050000001</v>
      </c>
      <c r="L20" s="174">
        <f t="shared" si="5"/>
        <v>6664.5860000000002</v>
      </c>
      <c r="M20" s="143">
        <f t="shared" si="6"/>
        <v>43603.053905000001</v>
      </c>
      <c r="O20" s="145">
        <f t="shared" si="7"/>
        <v>33656.159299999999</v>
      </c>
      <c r="P20" s="143">
        <f t="shared" si="8"/>
        <v>3651.6932840499999</v>
      </c>
      <c r="Q20" s="174">
        <f t="shared" si="9"/>
        <v>6731.2318599999999</v>
      </c>
      <c r="R20" s="143">
        <f t="shared" si="10"/>
        <v>44039.08444405</v>
      </c>
      <c r="T20" s="145">
        <v>34245</v>
      </c>
      <c r="U20" s="143">
        <f t="shared" si="11"/>
        <v>3749.8274999999994</v>
      </c>
      <c r="V20" s="143">
        <f t="shared" ref="V20:V21" si="62">T22*20%</f>
        <v>7574.8</v>
      </c>
      <c r="W20" s="143">
        <f t="shared" ref="W20:W21" si="63">T22+U20+V20</f>
        <v>49198.627500000002</v>
      </c>
      <c r="X20" s="312"/>
      <c r="Y20" s="144" t="s">
        <v>233</v>
      </c>
      <c r="Z20" s="145">
        <v>32245</v>
      </c>
      <c r="AA20" s="143">
        <f t="shared" si="14"/>
        <v>3563.0725000000002</v>
      </c>
      <c r="AB20" s="143">
        <f t="shared" ref="AB20:AB21" si="64">Z22*20%</f>
        <v>7574.8</v>
      </c>
      <c r="AC20" s="143">
        <f t="shared" ref="AC20:AC21" si="65">Z22+AA20+AB20</f>
        <v>49011.872500000005</v>
      </c>
      <c r="AD20" s="312"/>
      <c r="AE20" s="144" t="s">
        <v>233</v>
      </c>
      <c r="AF20" s="145"/>
      <c r="AG20" s="143"/>
      <c r="AH20" s="174"/>
      <c r="AI20" s="143"/>
      <c r="AJ20" s="145"/>
      <c r="AK20" s="143"/>
      <c r="AL20" s="174"/>
      <c r="AM20" s="143"/>
      <c r="AN20" s="145"/>
      <c r="AO20" s="143"/>
      <c r="AP20" s="174"/>
      <c r="AQ20" s="447"/>
      <c r="AR20" s="145"/>
      <c r="AS20" s="143"/>
      <c r="AT20" s="174"/>
      <c r="AU20" s="143"/>
      <c r="AV20" s="452"/>
      <c r="AW20" s="143"/>
      <c r="AX20" s="174"/>
      <c r="AY20" s="143"/>
      <c r="AZ20" s="519"/>
      <c r="BA20" s="143"/>
      <c r="BB20" s="174"/>
      <c r="BC20" s="143"/>
      <c r="BD20" s="519"/>
      <c r="BE20" s="143"/>
      <c r="BF20" s="174"/>
      <c r="BG20" s="143"/>
      <c r="BH20" s="519"/>
      <c r="BI20" s="143"/>
      <c r="BJ20" s="174"/>
      <c r="BK20" s="143"/>
      <c r="BL20" s="519"/>
      <c r="BM20" s="143"/>
      <c r="BN20" s="174"/>
      <c r="BO20" s="143"/>
      <c r="BP20" s="519"/>
      <c r="BQ20" s="143"/>
      <c r="BR20" s="174"/>
      <c r="BS20" s="143"/>
      <c r="BT20" s="519"/>
      <c r="BU20" s="143"/>
      <c r="BV20" s="174"/>
      <c r="BW20" s="143"/>
      <c r="BX20" s="519"/>
      <c r="BY20" s="143"/>
      <c r="BZ20" s="174"/>
      <c r="CA20" s="143"/>
      <c r="CB20" s="519"/>
      <c r="CC20" s="143"/>
      <c r="CD20" s="174"/>
      <c r="CE20" s="143"/>
    </row>
    <row r="21" spans="3:83" ht="19.5" thickBot="1" x14ac:dyDescent="0.35">
      <c r="C21" s="137"/>
      <c r="D21" s="146"/>
      <c r="E21" s="147">
        <v>33930</v>
      </c>
      <c r="F21" s="143">
        <f t="shared" si="0"/>
        <v>3647.4749999999999</v>
      </c>
      <c r="G21" s="174">
        <f t="shared" si="1"/>
        <v>6786</v>
      </c>
      <c r="H21" s="143">
        <f t="shared" si="2"/>
        <v>44363.474999999999</v>
      </c>
      <c r="J21" s="147">
        <f t="shared" si="3"/>
        <v>34269.300000000003</v>
      </c>
      <c r="K21" s="143">
        <f t="shared" si="4"/>
        <v>3718.2190500000002</v>
      </c>
      <c r="L21" s="174">
        <f t="shared" si="5"/>
        <v>6853.8600000000006</v>
      </c>
      <c r="M21" s="143">
        <f t="shared" si="6"/>
        <v>44841.379050000003</v>
      </c>
      <c r="O21" s="147">
        <f t="shared" si="7"/>
        <v>34611.993000000002</v>
      </c>
      <c r="P21" s="143">
        <f t="shared" si="8"/>
        <v>3755.4012405000003</v>
      </c>
      <c r="Q21" s="174">
        <f t="shared" si="9"/>
        <v>6922.3986000000004</v>
      </c>
      <c r="R21" s="143">
        <f t="shared" si="10"/>
        <v>45289.792840500006</v>
      </c>
      <c r="T21" s="145">
        <v>35218</v>
      </c>
      <c r="U21" s="143">
        <f t="shared" si="11"/>
        <v>3856.3709999999996</v>
      </c>
      <c r="V21" s="143">
        <f t="shared" si="62"/>
        <v>7683.6</v>
      </c>
      <c r="W21" s="143">
        <f t="shared" si="63"/>
        <v>49957.970999999998</v>
      </c>
      <c r="X21" s="312"/>
      <c r="Y21" s="146" t="s">
        <v>234</v>
      </c>
      <c r="Z21" s="145">
        <v>35218</v>
      </c>
      <c r="AA21" s="143">
        <f t="shared" si="14"/>
        <v>3891.5889999999999</v>
      </c>
      <c r="AB21" s="143">
        <f t="shared" si="64"/>
        <v>7683.6</v>
      </c>
      <c r="AC21" s="143">
        <f t="shared" si="65"/>
        <v>49993.188999999998</v>
      </c>
      <c r="AD21" s="312"/>
      <c r="AE21" s="146" t="s">
        <v>234</v>
      </c>
      <c r="AF21" s="145"/>
      <c r="AG21" s="143"/>
      <c r="AH21" s="174"/>
      <c r="AI21" s="143"/>
      <c r="AJ21" s="145"/>
      <c r="AK21" s="143"/>
      <c r="AL21" s="174"/>
      <c r="AM21" s="143"/>
      <c r="AN21" s="145"/>
      <c r="AO21" s="143"/>
      <c r="AP21" s="174"/>
      <c r="AQ21" s="447"/>
      <c r="AR21" s="145"/>
      <c r="AS21" s="143"/>
      <c r="AT21" s="174"/>
      <c r="AU21" s="143"/>
      <c r="AV21" s="452"/>
      <c r="AW21" s="143"/>
      <c r="AX21" s="174"/>
      <c r="AY21" s="143"/>
      <c r="AZ21" s="519"/>
      <c r="BA21" s="143"/>
      <c r="BB21" s="174"/>
      <c r="BC21" s="143"/>
      <c r="BD21" s="519"/>
      <c r="BE21" s="143"/>
      <c r="BF21" s="174"/>
      <c r="BG21" s="143"/>
      <c r="BH21" s="519"/>
      <c r="BI21" s="143"/>
      <c r="BJ21" s="174"/>
      <c r="BK21" s="143"/>
      <c r="BL21" s="519"/>
      <c r="BM21" s="143"/>
      <c r="BN21" s="174"/>
      <c r="BO21" s="143"/>
      <c r="BP21" s="519"/>
      <c r="BQ21" s="143"/>
      <c r="BR21" s="174"/>
      <c r="BS21" s="143"/>
      <c r="BT21" s="519"/>
      <c r="BU21" s="143"/>
      <c r="BV21" s="174"/>
      <c r="BW21" s="143"/>
      <c r="BX21" s="519"/>
      <c r="BY21" s="143"/>
      <c r="BZ21" s="174"/>
      <c r="CA21" s="143"/>
      <c r="CB21" s="519"/>
      <c r="CC21" s="143"/>
      <c r="CD21" s="174"/>
      <c r="CE21" s="143"/>
    </row>
    <row r="22" spans="3:83" ht="19.5" thickBot="1" x14ac:dyDescent="0.35">
      <c r="C22" s="138"/>
      <c r="D22" s="148" t="s">
        <v>22</v>
      </c>
      <c r="E22" s="149">
        <v>36489</v>
      </c>
      <c r="F22" s="143">
        <f t="shared" si="0"/>
        <v>3922.5675000000001</v>
      </c>
      <c r="G22" s="174">
        <f t="shared" si="1"/>
        <v>7297.8</v>
      </c>
      <c r="H22" s="143">
        <f t="shared" si="2"/>
        <v>47709.3675</v>
      </c>
      <c r="I22" t="s">
        <v>231</v>
      </c>
      <c r="J22" s="149">
        <f t="shared" si="3"/>
        <v>36853.89</v>
      </c>
      <c r="K22" s="143">
        <f t="shared" si="4"/>
        <v>3998.6470650000001</v>
      </c>
      <c r="L22" s="174">
        <f t="shared" si="5"/>
        <v>7370.7780000000002</v>
      </c>
      <c r="M22" s="143">
        <f t="shared" si="6"/>
        <v>48223.315064999995</v>
      </c>
      <c r="O22" s="149">
        <f t="shared" si="7"/>
        <v>37222.428899999999</v>
      </c>
      <c r="P22" s="143">
        <f t="shared" si="8"/>
        <v>4038.6335356499999</v>
      </c>
      <c r="Q22" s="174">
        <f t="shared" si="9"/>
        <v>7444.48578</v>
      </c>
      <c r="R22" s="143">
        <f t="shared" si="10"/>
        <v>48705.54821565</v>
      </c>
      <c r="S22" s="302"/>
      <c r="T22" s="149">
        <v>37874</v>
      </c>
      <c r="U22" s="143">
        <f t="shared" si="11"/>
        <v>4147.2029999999995</v>
      </c>
      <c r="V22" s="143">
        <f t="shared" si="12"/>
        <v>7574.8</v>
      </c>
      <c r="W22" s="143">
        <f t="shared" si="13"/>
        <v>49596.003000000004</v>
      </c>
      <c r="X22" s="312"/>
      <c r="Y22" s="148" t="s">
        <v>22</v>
      </c>
      <c r="Z22" s="149">
        <v>37874</v>
      </c>
      <c r="AA22" s="143">
        <f t="shared" si="14"/>
        <v>4185.0770000000002</v>
      </c>
      <c r="AB22" s="143">
        <f t="shared" ref="AB22:AB39" si="66">Z22*20%</f>
        <v>7574.8</v>
      </c>
      <c r="AC22" s="143">
        <f t="shared" ref="AC22:AC39" si="67">Z22+AA22+AB22</f>
        <v>49633.877</v>
      </c>
      <c r="AD22" s="312"/>
      <c r="AE22" s="148" t="s">
        <v>22</v>
      </c>
      <c r="AF22" s="149">
        <v>38632</v>
      </c>
      <c r="AG22" s="143">
        <f t="shared" si="17"/>
        <v>4268.8360000000002</v>
      </c>
      <c r="AH22" s="174">
        <f>AF22*20%</f>
        <v>7726.4000000000005</v>
      </c>
      <c r="AI22" s="143">
        <f t="shared" si="19"/>
        <v>50627.236000000004</v>
      </c>
      <c r="AJ22" s="149">
        <v>39131</v>
      </c>
      <c r="AK22" s="143">
        <f t="shared" ref="AK22:AK39" si="68">AJ22*11.05%</f>
        <v>4323.9755000000005</v>
      </c>
      <c r="AL22" s="174">
        <f>AJ22*20%</f>
        <v>7826.2000000000007</v>
      </c>
      <c r="AM22" s="143">
        <f t="shared" ref="AM22:AM39" si="69">AJ22+AK22+AL22</f>
        <v>51281.175499999998</v>
      </c>
      <c r="AN22" s="149">
        <f>AJ22*1.01</f>
        <v>39522.31</v>
      </c>
      <c r="AO22" s="143">
        <f t="shared" ref="AO22:AO39" si="70">AN22*11.05%</f>
        <v>4367.2152550000001</v>
      </c>
      <c r="AP22" s="174">
        <f>AN22*20%</f>
        <v>7904.4619999999995</v>
      </c>
      <c r="AQ22" s="447">
        <f t="shared" ref="AQ22:AQ39" si="71">AN22+AO22+AP22</f>
        <v>51793.987255</v>
      </c>
      <c r="AR22" s="149">
        <v>41208</v>
      </c>
      <c r="AS22" s="143">
        <f t="shared" ref="AS22:AS39" si="72">AR22*11.05%</f>
        <v>4553.4840000000004</v>
      </c>
      <c r="AT22" s="174">
        <f>AR22*20%</f>
        <v>8241.6</v>
      </c>
      <c r="AU22" s="143">
        <f t="shared" ref="AU22:AU39" si="73">AR22+AS22+AT22</f>
        <v>54003.083999999995</v>
      </c>
      <c r="AV22" s="453">
        <f>AR22*1.02</f>
        <v>42032.160000000003</v>
      </c>
      <c r="AW22" s="143">
        <f t="shared" ref="AW22:AW39" si="74">AV22*11.05%</f>
        <v>4644.55368</v>
      </c>
      <c r="AX22" s="174">
        <f>AV22*20%</f>
        <v>8406.4320000000007</v>
      </c>
      <c r="AY22" s="143">
        <f t="shared" ref="AY22:AY39" si="75">AV22+AW22+AX22</f>
        <v>55083.145680000001</v>
      </c>
      <c r="AZ22" s="453">
        <v>42782</v>
      </c>
      <c r="BA22" s="143">
        <f t="shared" ref="BA22:BA39" si="76">AZ22*11.05%</f>
        <v>4727.4110000000001</v>
      </c>
      <c r="BB22" s="174">
        <f>AZ22*20%</f>
        <v>8556.4</v>
      </c>
      <c r="BC22" s="143">
        <f t="shared" ref="BC22:BC39" si="77">AZ22+BA22+BB22</f>
        <v>56065.811000000002</v>
      </c>
      <c r="BD22" s="453">
        <v>43907</v>
      </c>
      <c r="BE22" s="143">
        <f t="shared" si="37"/>
        <v>4851.7235000000001</v>
      </c>
      <c r="BF22" s="174">
        <f t="shared" si="38"/>
        <v>8781.4</v>
      </c>
      <c r="BG22" s="143">
        <f t="shared" si="39"/>
        <v>57540.123500000002</v>
      </c>
      <c r="BH22" s="453">
        <v>44347</v>
      </c>
      <c r="BI22" s="143">
        <f t="shared" si="40"/>
        <v>4900.3434999999999</v>
      </c>
      <c r="BJ22" s="174">
        <f t="shared" si="41"/>
        <v>8869.4</v>
      </c>
      <c r="BK22" s="143">
        <f t="shared" si="42"/>
        <v>58116.743500000004</v>
      </c>
      <c r="BL22" s="453">
        <v>44847</v>
      </c>
      <c r="BM22" s="143">
        <f t="shared" si="43"/>
        <v>5000.4404999999997</v>
      </c>
      <c r="BN22" s="174">
        <f t="shared" si="44"/>
        <v>8969.4</v>
      </c>
      <c r="BO22" s="143">
        <f t="shared" si="45"/>
        <v>58816.840499999998</v>
      </c>
      <c r="BP22" s="453">
        <v>45847</v>
      </c>
      <c r="BQ22" s="143">
        <f t="shared" si="46"/>
        <v>5111.9404999999997</v>
      </c>
      <c r="BR22" s="174">
        <f t="shared" si="47"/>
        <v>9169.4</v>
      </c>
      <c r="BS22" s="143">
        <f t="shared" si="48"/>
        <v>60128.340499999998</v>
      </c>
      <c r="BT22" s="453">
        <v>46305</v>
      </c>
      <c r="BU22" s="143">
        <f t="shared" si="49"/>
        <v>5163.0074999999997</v>
      </c>
      <c r="BV22" s="174">
        <f t="shared" si="50"/>
        <v>9261</v>
      </c>
      <c r="BW22" s="143">
        <f t="shared" si="51"/>
        <v>60729.0075</v>
      </c>
      <c r="BX22" s="453">
        <v>46805</v>
      </c>
      <c r="BY22" s="143">
        <f t="shared" si="52"/>
        <v>5218.7574999999997</v>
      </c>
      <c r="BZ22" s="174">
        <f t="shared" si="53"/>
        <v>9361</v>
      </c>
      <c r="CA22" s="143">
        <f t="shared" si="54"/>
        <v>61384.7575</v>
      </c>
      <c r="CB22" s="453">
        <v>47273</v>
      </c>
      <c r="CC22" s="143">
        <f t="shared" si="55"/>
        <v>5270.9395000000004</v>
      </c>
      <c r="CD22" s="174">
        <f t="shared" si="56"/>
        <v>9454.6</v>
      </c>
      <c r="CE22" s="143">
        <f t="shared" si="57"/>
        <v>61998.539499999999</v>
      </c>
    </row>
    <row r="23" spans="3:83" ht="19.5" thickBot="1" x14ac:dyDescent="0.35">
      <c r="C23" s="139" t="s">
        <v>243</v>
      </c>
      <c r="D23" s="150" t="s">
        <v>24</v>
      </c>
      <c r="E23" s="151">
        <v>37013</v>
      </c>
      <c r="F23" s="143">
        <f t="shared" si="0"/>
        <v>3978.8975</v>
      </c>
      <c r="G23" s="174">
        <f t="shared" si="1"/>
        <v>7402.6</v>
      </c>
      <c r="H23" s="143">
        <f t="shared" si="2"/>
        <v>48394.497499999998</v>
      </c>
      <c r="I23" t="s">
        <v>231</v>
      </c>
      <c r="J23" s="151">
        <f t="shared" si="3"/>
        <v>37383.129999999997</v>
      </c>
      <c r="K23" s="143">
        <f t="shared" si="4"/>
        <v>4056.0696049999997</v>
      </c>
      <c r="L23" s="174">
        <f t="shared" si="5"/>
        <v>7476.6260000000002</v>
      </c>
      <c r="M23" s="143">
        <f t="shared" si="6"/>
        <v>48915.825604999991</v>
      </c>
      <c r="O23" s="151">
        <f t="shared" si="7"/>
        <v>37756.961299999995</v>
      </c>
      <c r="P23" s="143">
        <f t="shared" si="8"/>
        <v>4096.6303010499996</v>
      </c>
      <c r="Q23" s="174">
        <f t="shared" si="9"/>
        <v>7551.3922599999996</v>
      </c>
      <c r="R23" s="143">
        <f t="shared" si="10"/>
        <v>49404.983861049994</v>
      </c>
      <c r="T23" s="151">
        <v>38418</v>
      </c>
      <c r="U23" s="143">
        <f t="shared" si="11"/>
        <v>4206.7709999999997</v>
      </c>
      <c r="V23" s="143">
        <f t="shared" si="12"/>
        <v>7683.6</v>
      </c>
      <c r="W23" s="143">
        <f t="shared" si="13"/>
        <v>50308.370999999999</v>
      </c>
      <c r="X23" s="312"/>
      <c r="Y23" s="150" t="s">
        <v>24</v>
      </c>
      <c r="Z23" s="151">
        <v>38418</v>
      </c>
      <c r="AA23" s="143">
        <f t="shared" si="14"/>
        <v>4245.1890000000003</v>
      </c>
      <c r="AB23" s="143">
        <f t="shared" si="66"/>
        <v>7683.6</v>
      </c>
      <c r="AC23" s="143">
        <f t="shared" si="67"/>
        <v>50346.788999999997</v>
      </c>
      <c r="AD23" s="312"/>
      <c r="AE23" s="150" t="s">
        <v>24</v>
      </c>
      <c r="AF23" s="151">
        <v>39186</v>
      </c>
      <c r="AG23" s="143">
        <f t="shared" si="17"/>
        <v>4330.0529999999999</v>
      </c>
      <c r="AH23" s="174">
        <f t="shared" si="18"/>
        <v>7837.2000000000007</v>
      </c>
      <c r="AI23" s="143">
        <f t="shared" si="19"/>
        <v>51353.252999999997</v>
      </c>
      <c r="AJ23" s="151">
        <v>39686</v>
      </c>
      <c r="AK23" s="143">
        <f t="shared" si="68"/>
        <v>4385.3029999999999</v>
      </c>
      <c r="AL23" s="174">
        <f t="shared" ref="AL23:AL29" si="78">AJ23*20%</f>
        <v>7937.2000000000007</v>
      </c>
      <c r="AM23" s="143">
        <f t="shared" si="69"/>
        <v>52008.502999999997</v>
      </c>
      <c r="AN23" s="149">
        <f>AJ23*1.01</f>
        <v>40082.86</v>
      </c>
      <c r="AO23" s="143">
        <f t="shared" si="70"/>
        <v>4429.1560300000001</v>
      </c>
      <c r="AP23" s="174">
        <f t="shared" ref="AP23:AP29" si="79">AN23*20%</f>
        <v>8016.5720000000001</v>
      </c>
      <c r="AQ23" s="447">
        <f t="shared" si="71"/>
        <v>52528.588029999999</v>
      </c>
      <c r="AR23" s="149">
        <v>41785</v>
      </c>
      <c r="AS23" s="143">
        <f t="shared" si="72"/>
        <v>4617.2425000000003</v>
      </c>
      <c r="AT23" s="174">
        <f t="shared" ref="AT23:AT29" si="80">AR23*20%</f>
        <v>8357</v>
      </c>
      <c r="AU23" s="143">
        <f t="shared" si="73"/>
        <v>54759.2425</v>
      </c>
      <c r="AV23" s="453">
        <f t="shared" ref="AV23:AV27" si="81">AR23*1.02</f>
        <v>42620.700000000004</v>
      </c>
      <c r="AW23" s="143">
        <f t="shared" si="74"/>
        <v>4709.5873500000007</v>
      </c>
      <c r="AX23" s="174">
        <f t="shared" ref="AX23:AX29" si="82">AV23*20%</f>
        <v>8524.1400000000012</v>
      </c>
      <c r="AY23" s="143">
        <f t="shared" si="75"/>
        <v>55854.427350000005</v>
      </c>
      <c r="AZ23" s="453">
        <v>43371</v>
      </c>
      <c r="BA23" s="143">
        <f t="shared" si="76"/>
        <v>4792.4955</v>
      </c>
      <c r="BB23" s="174">
        <f t="shared" ref="BB23:BB29" si="83">AZ23*20%</f>
        <v>8674.2000000000007</v>
      </c>
      <c r="BC23" s="143">
        <f t="shared" si="77"/>
        <v>56837.695500000002</v>
      </c>
      <c r="BD23" s="453">
        <v>44496</v>
      </c>
      <c r="BE23" s="143">
        <f t="shared" si="37"/>
        <v>4916.808</v>
      </c>
      <c r="BF23" s="174">
        <f t="shared" si="38"/>
        <v>8899.2000000000007</v>
      </c>
      <c r="BG23" s="143">
        <f t="shared" si="39"/>
        <v>58312.008000000002</v>
      </c>
      <c r="BH23" s="453">
        <v>44941</v>
      </c>
      <c r="BI23" s="143">
        <f t="shared" si="40"/>
        <v>4965.9804999999997</v>
      </c>
      <c r="BJ23" s="174">
        <f t="shared" si="41"/>
        <v>8988.2000000000007</v>
      </c>
      <c r="BK23" s="143">
        <f t="shared" si="42"/>
        <v>58895.180500000002</v>
      </c>
      <c r="BL23" s="453">
        <v>45441</v>
      </c>
      <c r="BM23" s="143">
        <f t="shared" si="43"/>
        <v>5066.6715000000004</v>
      </c>
      <c r="BN23" s="174">
        <f t="shared" si="44"/>
        <v>9088.2000000000007</v>
      </c>
      <c r="BO23" s="143">
        <f t="shared" si="45"/>
        <v>59595.871499999994</v>
      </c>
      <c r="BP23" s="453">
        <v>46441</v>
      </c>
      <c r="BQ23" s="143">
        <f t="shared" si="46"/>
        <v>5178.1715000000004</v>
      </c>
      <c r="BR23" s="174">
        <f t="shared" si="47"/>
        <v>9288.2000000000007</v>
      </c>
      <c r="BS23" s="143">
        <f t="shared" si="48"/>
        <v>60907.371499999994</v>
      </c>
      <c r="BT23" s="453">
        <v>46905</v>
      </c>
      <c r="BU23" s="143">
        <f t="shared" si="49"/>
        <v>5229.9075000000003</v>
      </c>
      <c r="BV23" s="174">
        <f t="shared" si="50"/>
        <v>9381</v>
      </c>
      <c r="BW23" s="143">
        <f t="shared" si="51"/>
        <v>61515.907500000001</v>
      </c>
      <c r="BX23" s="453">
        <v>47405</v>
      </c>
      <c r="BY23" s="143">
        <f t="shared" si="52"/>
        <v>5285.6575000000003</v>
      </c>
      <c r="BZ23" s="174">
        <f t="shared" si="53"/>
        <v>9481</v>
      </c>
      <c r="CA23" s="143">
        <f t="shared" si="54"/>
        <v>62171.657500000001</v>
      </c>
      <c r="CB23" s="453">
        <v>47880</v>
      </c>
      <c r="CC23" s="143">
        <f t="shared" si="55"/>
        <v>5338.62</v>
      </c>
      <c r="CD23" s="174">
        <f t="shared" si="56"/>
        <v>9576</v>
      </c>
      <c r="CE23" s="143">
        <f t="shared" si="57"/>
        <v>62794.62</v>
      </c>
    </row>
    <row r="24" spans="3:83" ht="19.5" thickBot="1" x14ac:dyDescent="0.35">
      <c r="C24" s="139" t="s">
        <v>244</v>
      </c>
      <c r="D24" s="150" t="s">
        <v>26</v>
      </c>
      <c r="E24" s="151">
        <v>38750</v>
      </c>
      <c r="F24" s="143">
        <f t="shared" si="0"/>
        <v>4165.625</v>
      </c>
      <c r="G24" s="174">
        <f t="shared" si="1"/>
        <v>7750</v>
      </c>
      <c r="H24" s="143">
        <f t="shared" si="2"/>
        <v>50665.625</v>
      </c>
      <c r="I24" t="s">
        <v>247</v>
      </c>
      <c r="J24" s="151">
        <f t="shared" si="3"/>
        <v>39137.5</v>
      </c>
      <c r="K24" s="143">
        <f t="shared" si="4"/>
        <v>4246.4187499999998</v>
      </c>
      <c r="L24" s="174">
        <f t="shared" si="5"/>
        <v>7827.5</v>
      </c>
      <c r="M24" s="143">
        <f t="shared" si="6"/>
        <v>51211.418749999997</v>
      </c>
      <c r="O24" s="151">
        <f t="shared" si="7"/>
        <v>39528.875</v>
      </c>
      <c r="P24" s="143">
        <f t="shared" si="8"/>
        <v>4288.8829374999996</v>
      </c>
      <c r="Q24" s="174">
        <f t="shared" si="9"/>
        <v>7905.7750000000005</v>
      </c>
      <c r="R24" s="143">
        <f t="shared" si="10"/>
        <v>51723.5329375</v>
      </c>
      <c r="T24" s="151">
        <v>40221</v>
      </c>
      <c r="U24" s="143">
        <f t="shared" si="11"/>
        <v>4404.1994999999997</v>
      </c>
      <c r="V24" s="143">
        <f t="shared" si="12"/>
        <v>8044.2000000000007</v>
      </c>
      <c r="W24" s="143">
        <f t="shared" si="13"/>
        <v>52669.3995</v>
      </c>
      <c r="X24" s="312"/>
      <c r="Y24" s="150" t="s">
        <v>26</v>
      </c>
      <c r="Z24" s="151">
        <v>40221</v>
      </c>
      <c r="AA24" s="143">
        <f t="shared" si="14"/>
        <v>4444.4205000000002</v>
      </c>
      <c r="AB24" s="143">
        <f t="shared" si="66"/>
        <v>8044.2000000000007</v>
      </c>
      <c r="AC24" s="143">
        <f t="shared" si="67"/>
        <v>52709.620500000005</v>
      </c>
      <c r="AD24" s="312"/>
      <c r="AE24" s="150" t="s">
        <v>26</v>
      </c>
      <c r="AF24" s="151">
        <v>41025</v>
      </c>
      <c r="AG24" s="143">
        <f t="shared" si="17"/>
        <v>4533.2624999999998</v>
      </c>
      <c r="AH24" s="174">
        <f t="shared" si="18"/>
        <v>8205</v>
      </c>
      <c r="AI24" s="143">
        <f t="shared" si="19"/>
        <v>53763.262499999997</v>
      </c>
      <c r="AJ24" s="151">
        <v>41525</v>
      </c>
      <c r="AK24" s="143">
        <f t="shared" si="68"/>
        <v>4588.5124999999998</v>
      </c>
      <c r="AL24" s="174">
        <f t="shared" si="78"/>
        <v>8305</v>
      </c>
      <c r="AM24" s="143">
        <f t="shared" si="69"/>
        <v>54418.512499999997</v>
      </c>
      <c r="AN24" s="149">
        <f t="shared" ref="AN24:AN39" si="84">AJ24*1.01</f>
        <v>41940.25</v>
      </c>
      <c r="AO24" s="143">
        <f t="shared" si="70"/>
        <v>4634.3976249999996</v>
      </c>
      <c r="AP24" s="174">
        <f t="shared" si="79"/>
        <v>8388.0500000000011</v>
      </c>
      <c r="AQ24" s="447">
        <f t="shared" si="71"/>
        <v>54962.697625000001</v>
      </c>
      <c r="AR24" s="149">
        <v>43699</v>
      </c>
      <c r="AS24" s="143">
        <f t="shared" si="72"/>
        <v>4828.7394999999997</v>
      </c>
      <c r="AT24" s="174">
        <f t="shared" si="80"/>
        <v>8739.8000000000011</v>
      </c>
      <c r="AU24" s="143">
        <f t="shared" si="73"/>
        <v>57267.539499999999</v>
      </c>
      <c r="AV24" s="453">
        <v>44572</v>
      </c>
      <c r="AW24" s="143">
        <f t="shared" si="74"/>
        <v>4925.2060000000001</v>
      </c>
      <c r="AX24" s="174">
        <f t="shared" si="82"/>
        <v>8914.4</v>
      </c>
      <c r="AY24" s="143">
        <f t="shared" si="75"/>
        <v>58411.606</v>
      </c>
      <c r="AZ24" s="453">
        <v>45322</v>
      </c>
      <c r="BA24" s="143">
        <f t="shared" si="76"/>
        <v>5008.0810000000001</v>
      </c>
      <c r="BB24" s="174">
        <f t="shared" si="83"/>
        <v>9064.4</v>
      </c>
      <c r="BC24" s="143">
        <f t="shared" si="77"/>
        <v>59394.481</v>
      </c>
      <c r="BD24" s="453">
        <v>46447</v>
      </c>
      <c r="BE24" s="143">
        <f t="shared" si="37"/>
        <v>5132.3935000000001</v>
      </c>
      <c r="BF24" s="174">
        <f t="shared" si="38"/>
        <v>9289.4</v>
      </c>
      <c r="BG24" s="143">
        <f t="shared" si="39"/>
        <v>60868.7935</v>
      </c>
      <c r="BH24" s="453">
        <v>46912</v>
      </c>
      <c r="BI24" s="143">
        <f t="shared" si="40"/>
        <v>5183.7759999999998</v>
      </c>
      <c r="BJ24" s="174">
        <f t="shared" si="41"/>
        <v>9382.4</v>
      </c>
      <c r="BK24" s="143">
        <f t="shared" si="42"/>
        <v>61478.175999999999</v>
      </c>
      <c r="BL24" s="453">
        <v>47412</v>
      </c>
      <c r="BM24" s="143">
        <f t="shared" si="43"/>
        <v>5286.4380000000001</v>
      </c>
      <c r="BN24" s="174">
        <f t="shared" si="44"/>
        <v>9482.4</v>
      </c>
      <c r="BO24" s="143">
        <f t="shared" si="45"/>
        <v>62180.838000000003</v>
      </c>
      <c r="BP24" s="453">
        <v>48412</v>
      </c>
      <c r="BQ24" s="143">
        <f t="shared" si="46"/>
        <v>5397.9380000000001</v>
      </c>
      <c r="BR24" s="174">
        <f t="shared" si="47"/>
        <v>9682.4</v>
      </c>
      <c r="BS24" s="143">
        <f t="shared" si="48"/>
        <v>63492.338000000003</v>
      </c>
      <c r="BT24" s="453">
        <v>48896</v>
      </c>
      <c r="BU24" s="143">
        <f t="shared" si="49"/>
        <v>5451.9040000000005</v>
      </c>
      <c r="BV24" s="174">
        <f t="shared" si="50"/>
        <v>9779.2000000000007</v>
      </c>
      <c r="BW24" s="143">
        <f t="shared" si="51"/>
        <v>64127.104000000007</v>
      </c>
      <c r="BX24" s="453">
        <v>49396</v>
      </c>
      <c r="BY24" s="143">
        <f t="shared" si="52"/>
        <v>5507.6540000000005</v>
      </c>
      <c r="BZ24" s="174">
        <f t="shared" si="53"/>
        <v>9879.2000000000007</v>
      </c>
      <c r="CA24" s="143">
        <f t="shared" si="54"/>
        <v>64782.854000000007</v>
      </c>
      <c r="CB24" s="453">
        <v>49890</v>
      </c>
      <c r="CC24" s="143">
        <f t="shared" si="55"/>
        <v>5562.7349999999997</v>
      </c>
      <c r="CD24" s="174">
        <f t="shared" si="56"/>
        <v>9978</v>
      </c>
      <c r="CE24" s="143">
        <f t="shared" si="57"/>
        <v>65430.735000000001</v>
      </c>
    </row>
    <row r="25" spans="3:83" ht="19.5" thickBot="1" x14ac:dyDescent="0.35">
      <c r="C25" s="136" t="s">
        <v>190</v>
      </c>
      <c r="D25" s="150" t="s">
        <v>28</v>
      </c>
      <c r="E25" s="151">
        <v>39860</v>
      </c>
      <c r="F25" s="143">
        <f t="shared" si="0"/>
        <v>4284.95</v>
      </c>
      <c r="G25" s="174">
        <f t="shared" si="1"/>
        <v>7972</v>
      </c>
      <c r="H25" s="143">
        <f t="shared" si="2"/>
        <v>52116.95</v>
      </c>
      <c r="J25" s="151">
        <f t="shared" si="3"/>
        <v>40258.6</v>
      </c>
      <c r="K25" s="143">
        <f t="shared" si="4"/>
        <v>4368.0581000000002</v>
      </c>
      <c r="L25" s="174">
        <f t="shared" si="5"/>
        <v>8051.72</v>
      </c>
      <c r="M25" s="143">
        <f t="shared" si="6"/>
        <v>52678.378100000002</v>
      </c>
      <c r="O25" s="151">
        <f t="shared" si="7"/>
        <v>40661.186000000002</v>
      </c>
      <c r="P25" s="143">
        <f t="shared" si="8"/>
        <v>4411.7386809999998</v>
      </c>
      <c r="Q25" s="174">
        <f t="shared" si="9"/>
        <v>8132.2372000000005</v>
      </c>
      <c r="R25" s="143">
        <f t="shared" si="10"/>
        <v>53205.161881000007</v>
      </c>
      <c r="T25" s="151">
        <v>41373</v>
      </c>
      <c r="U25" s="143">
        <f t="shared" si="11"/>
        <v>4530.343499999999</v>
      </c>
      <c r="V25" s="143">
        <f t="shared" si="12"/>
        <v>8274.6</v>
      </c>
      <c r="W25" s="143">
        <f t="shared" si="13"/>
        <v>54177.943500000001</v>
      </c>
      <c r="X25" s="312"/>
      <c r="Y25" s="150" t="s">
        <v>28</v>
      </c>
      <c r="Z25" s="151">
        <v>41373</v>
      </c>
      <c r="AA25" s="143">
        <f t="shared" si="14"/>
        <v>4571.7165000000005</v>
      </c>
      <c r="AB25" s="143">
        <f t="shared" si="66"/>
        <v>8274.6</v>
      </c>
      <c r="AC25" s="143">
        <f t="shared" si="67"/>
        <v>54219.316500000001</v>
      </c>
      <c r="AD25" s="312"/>
      <c r="AE25" s="150" t="s">
        <v>28</v>
      </c>
      <c r="AF25" s="151">
        <v>42200</v>
      </c>
      <c r="AG25" s="143">
        <f t="shared" si="17"/>
        <v>4663.1000000000004</v>
      </c>
      <c r="AH25" s="174">
        <f t="shared" si="18"/>
        <v>8440</v>
      </c>
      <c r="AI25" s="143">
        <f t="shared" si="19"/>
        <v>55303.1</v>
      </c>
      <c r="AJ25" s="151">
        <v>42700</v>
      </c>
      <c r="AK25" s="143">
        <f t="shared" si="68"/>
        <v>4718.3500000000004</v>
      </c>
      <c r="AL25" s="174">
        <f t="shared" si="78"/>
        <v>8540</v>
      </c>
      <c r="AM25" s="143">
        <f t="shared" si="69"/>
        <v>55958.35</v>
      </c>
      <c r="AN25" s="149">
        <f t="shared" si="84"/>
        <v>43127</v>
      </c>
      <c r="AO25" s="143">
        <f t="shared" si="70"/>
        <v>4765.5335000000005</v>
      </c>
      <c r="AP25" s="174">
        <f t="shared" si="79"/>
        <v>8625.4</v>
      </c>
      <c r="AQ25" s="447">
        <f t="shared" si="71"/>
        <v>56517.933499999999</v>
      </c>
      <c r="AR25" s="149">
        <v>44921</v>
      </c>
      <c r="AS25" s="143">
        <f t="shared" si="72"/>
        <v>4963.7704999999996</v>
      </c>
      <c r="AT25" s="174">
        <f t="shared" si="80"/>
        <v>8984.2000000000007</v>
      </c>
      <c r="AU25" s="143">
        <f t="shared" si="73"/>
        <v>58868.970499999996</v>
      </c>
      <c r="AV25" s="453">
        <f t="shared" si="81"/>
        <v>45819.42</v>
      </c>
      <c r="AW25" s="143">
        <f t="shared" si="74"/>
        <v>5063.0459099999998</v>
      </c>
      <c r="AX25" s="174">
        <f t="shared" si="82"/>
        <v>9163.884</v>
      </c>
      <c r="AY25" s="143">
        <f t="shared" si="75"/>
        <v>60046.349909999997</v>
      </c>
      <c r="AZ25" s="453">
        <v>46569</v>
      </c>
      <c r="BA25" s="143">
        <f t="shared" si="76"/>
        <v>5145.8744999999999</v>
      </c>
      <c r="BB25" s="174">
        <f t="shared" si="83"/>
        <v>9313.8000000000011</v>
      </c>
      <c r="BC25" s="143">
        <f t="shared" si="77"/>
        <v>61028.674500000001</v>
      </c>
      <c r="BD25" s="453">
        <v>47694</v>
      </c>
      <c r="BE25" s="143">
        <f t="shared" si="37"/>
        <v>5270.1869999999999</v>
      </c>
      <c r="BF25" s="174">
        <f t="shared" si="38"/>
        <v>9538.8000000000011</v>
      </c>
      <c r="BG25" s="143">
        <f t="shared" si="39"/>
        <v>62502.987000000001</v>
      </c>
      <c r="BH25" s="453">
        <v>48171</v>
      </c>
      <c r="BI25" s="143">
        <f t="shared" si="40"/>
        <v>5322.8954999999996</v>
      </c>
      <c r="BJ25" s="174">
        <f t="shared" si="41"/>
        <v>9634.2000000000007</v>
      </c>
      <c r="BK25" s="143">
        <f t="shared" si="42"/>
        <v>63128.095499999996</v>
      </c>
      <c r="BL25" s="453">
        <v>48671</v>
      </c>
      <c r="BM25" s="143">
        <f t="shared" si="43"/>
        <v>5426.8164999999999</v>
      </c>
      <c r="BN25" s="174">
        <f t="shared" si="44"/>
        <v>9734.2000000000007</v>
      </c>
      <c r="BO25" s="143">
        <f t="shared" si="45"/>
        <v>63832.016499999998</v>
      </c>
      <c r="BP25" s="453">
        <v>49671</v>
      </c>
      <c r="BQ25" s="143">
        <f t="shared" si="46"/>
        <v>5538.3164999999999</v>
      </c>
      <c r="BR25" s="174">
        <f t="shared" si="47"/>
        <v>9934.2000000000007</v>
      </c>
      <c r="BS25" s="143">
        <f t="shared" si="48"/>
        <v>65143.516499999998</v>
      </c>
      <c r="BT25" s="453">
        <v>50168</v>
      </c>
      <c r="BU25" s="143">
        <f t="shared" si="49"/>
        <v>5593.732</v>
      </c>
      <c r="BV25" s="174">
        <f t="shared" si="50"/>
        <v>10033.6</v>
      </c>
      <c r="BW25" s="143">
        <f t="shared" si="51"/>
        <v>65795.332000000009</v>
      </c>
      <c r="BX25" s="453">
        <v>50670</v>
      </c>
      <c r="BY25" s="143">
        <f t="shared" si="52"/>
        <v>5649.7049999999999</v>
      </c>
      <c r="BZ25" s="174">
        <f t="shared" si="53"/>
        <v>10134</v>
      </c>
      <c r="CA25" s="143">
        <f t="shared" si="54"/>
        <v>66453.705000000002</v>
      </c>
      <c r="CB25" s="453">
        <v>51176</v>
      </c>
      <c r="CC25" s="143">
        <f t="shared" si="55"/>
        <v>5706.1239999999998</v>
      </c>
      <c r="CD25" s="174">
        <f t="shared" si="56"/>
        <v>10235.200000000001</v>
      </c>
      <c r="CE25" s="143">
        <f t="shared" si="57"/>
        <v>67117.323999999993</v>
      </c>
    </row>
    <row r="26" spans="3:83" ht="19.5" thickBot="1" x14ac:dyDescent="0.35">
      <c r="C26" s="136"/>
      <c r="D26" s="150" t="s">
        <v>29</v>
      </c>
      <c r="E26" s="151">
        <v>41003</v>
      </c>
      <c r="F26" s="143">
        <f t="shared" si="0"/>
        <v>4407.8225000000002</v>
      </c>
      <c r="G26" s="174">
        <f t="shared" si="1"/>
        <v>8200.6</v>
      </c>
      <c r="H26" s="143">
        <f t="shared" si="2"/>
        <v>53611.422500000001</v>
      </c>
      <c r="J26" s="151">
        <f t="shared" si="3"/>
        <v>41413.03</v>
      </c>
      <c r="K26" s="143">
        <f t="shared" si="4"/>
        <v>4493.3137550000001</v>
      </c>
      <c r="L26" s="174">
        <f t="shared" si="5"/>
        <v>8282.6059999999998</v>
      </c>
      <c r="M26" s="143">
        <f t="shared" si="6"/>
        <v>54188.949755000001</v>
      </c>
      <c r="O26" s="151">
        <f t="shared" si="7"/>
        <v>41827.160299999996</v>
      </c>
      <c r="P26" s="143">
        <f t="shared" si="8"/>
        <v>4538.2468925499998</v>
      </c>
      <c r="Q26" s="174">
        <f t="shared" si="9"/>
        <v>8365.4320599999992</v>
      </c>
      <c r="R26" s="143">
        <f t="shared" si="10"/>
        <v>54730.839252549995</v>
      </c>
      <c r="T26" s="151">
        <v>42559</v>
      </c>
      <c r="U26" s="143">
        <f t="shared" si="11"/>
        <v>4660.2104999999992</v>
      </c>
      <c r="V26" s="143">
        <f t="shared" si="12"/>
        <v>8511.8000000000011</v>
      </c>
      <c r="W26" s="143">
        <f t="shared" si="13"/>
        <v>55731.010500000004</v>
      </c>
      <c r="X26" s="312"/>
      <c r="Y26" s="150" t="s">
        <v>29</v>
      </c>
      <c r="Z26" s="151">
        <v>42559</v>
      </c>
      <c r="AA26" s="143">
        <f t="shared" si="14"/>
        <v>4702.7695000000003</v>
      </c>
      <c r="AB26" s="143">
        <f t="shared" si="66"/>
        <v>8511.8000000000011</v>
      </c>
      <c r="AC26" s="143">
        <f t="shared" si="67"/>
        <v>55773.569500000005</v>
      </c>
      <c r="AD26" s="312"/>
      <c r="AE26" s="150" t="s">
        <v>29</v>
      </c>
      <c r="AF26" s="151">
        <v>43410</v>
      </c>
      <c r="AG26" s="143">
        <f t="shared" si="17"/>
        <v>4796.8050000000003</v>
      </c>
      <c r="AH26" s="174">
        <f t="shared" si="18"/>
        <v>8682</v>
      </c>
      <c r="AI26" s="143">
        <f t="shared" si="19"/>
        <v>56888.805</v>
      </c>
      <c r="AJ26" s="151">
        <v>43911</v>
      </c>
      <c r="AK26" s="143">
        <f t="shared" si="68"/>
        <v>4852.1655000000001</v>
      </c>
      <c r="AL26" s="174">
        <f t="shared" si="78"/>
        <v>8782.2000000000007</v>
      </c>
      <c r="AM26" s="143">
        <f t="shared" si="69"/>
        <v>57545.3655</v>
      </c>
      <c r="AN26" s="149">
        <f t="shared" si="84"/>
        <v>44350.11</v>
      </c>
      <c r="AO26" s="143">
        <f t="shared" si="70"/>
        <v>4900.6871550000005</v>
      </c>
      <c r="AP26" s="174">
        <f t="shared" si="79"/>
        <v>8870.0220000000008</v>
      </c>
      <c r="AQ26" s="447">
        <f t="shared" si="71"/>
        <v>58120.819155000005</v>
      </c>
      <c r="AR26" s="149">
        <v>46180</v>
      </c>
      <c r="AS26" s="143">
        <f t="shared" si="72"/>
        <v>5102.8900000000003</v>
      </c>
      <c r="AT26" s="174">
        <f t="shared" si="80"/>
        <v>9236</v>
      </c>
      <c r="AU26" s="143">
        <f t="shared" si="73"/>
        <v>60518.89</v>
      </c>
      <c r="AV26" s="453">
        <f t="shared" si="81"/>
        <v>47103.6</v>
      </c>
      <c r="AW26" s="143">
        <f t="shared" si="74"/>
        <v>5204.9477999999999</v>
      </c>
      <c r="AX26" s="174">
        <f t="shared" si="82"/>
        <v>9420.7199999999993</v>
      </c>
      <c r="AY26" s="143">
        <f t="shared" si="75"/>
        <v>61729.267800000001</v>
      </c>
      <c r="AZ26" s="453">
        <v>47854</v>
      </c>
      <c r="BA26" s="143">
        <f t="shared" si="76"/>
        <v>5287.8670000000002</v>
      </c>
      <c r="BB26" s="174">
        <f t="shared" si="83"/>
        <v>9570.8000000000011</v>
      </c>
      <c r="BC26" s="143">
        <f t="shared" si="77"/>
        <v>62712.667000000001</v>
      </c>
      <c r="BD26" s="453">
        <v>48979</v>
      </c>
      <c r="BE26" s="143">
        <f t="shared" si="37"/>
        <v>5412.1795000000002</v>
      </c>
      <c r="BF26" s="174">
        <f t="shared" si="38"/>
        <v>9795.8000000000011</v>
      </c>
      <c r="BG26" s="143">
        <f t="shared" si="39"/>
        <v>64186.979500000001</v>
      </c>
      <c r="BH26" s="453">
        <v>49469</v>
      </c>
      <c r="BI26" s="143">
        <f t="shared" si="40"/>
        <v>5466.3244999999997</v>
      </c>
      <c r="BJ26" s="174">
        <f t="shared" si="41"/>
        <v>9893.8000000000011</v>
      </c>
      <c r="BK26" s="143">
        <f t="shared" si="42"/>
        <v>64829.124500000005</v>
      </c>
      <c r="BL26" s="453">
        <v>49969</v>
      </c>
      <c r="BM26" s="143">
        <f t="shared" si="43"/>
        <v>5571.5434999999998</v>
      </c>
      <c r="BN26" s="174">
        <f t="shared" si="44"/>
        <v>9993.8000000000011</v>
      </c>
      <c r="BO26" s="143">
        <f t="shared" si="45"/>
        <v>65534.343500000003</v>
      </c>
      <c r="BP26" s="453">
        <v>50969</v>
      </c>
      <c r="BQ26" s="143">
        <f t="shared" si="46"/>
        <v>5683.0434999999998</v>
      </c>
      <c r="BR26" s="174">
        <f t="shared" si="47"/>
        <v>10193.800000000001</v>
      </c>
      <c r="BS26" s="143">
        <f t="shared" si="48"/>
        <v>66845.843500000003</v>
      </c>
      <c r="BT26" s="453">
        <v>51478</v>
      </c>
      <c r="BU26" s="143">
        <f t="shared" si="49"/>
        <v>5739.7970000000005</v>
      </c>
      <c r="BV26" s="174">
        <f t="shared" si="50"/>
        <v>10295.6</v>
      </c>
      <c r="BW26" s="143">
        <f t="shared" si="51"/>
        <v>67513.396999999997</v>
      </c>
      <c r="BX26" s="453">
        <v>51993</v>
      </c>
      <c r="BY26" s="143">
        <f t="shared" si="52"/>
        <v>5797.2195000000002</v>
      </c>
      <c r="BZ26" s="174">
        <f t="shared" si="53"/>
        <v>10398.6</v>
      </c>
      <c r="CA26" s="143">
        <f t="shared" si="54"/>
        <v>68188.819499999998</v>
      </c>
      <c r="CB26" s="453">
        <v>52513</v>
      </c>
      <c r="CC26" s="143">
        <f t="shared" si="55"/>
        <v>5855.1994999999997</v>
      </c>
      <c r="CD26" s="174">
        <f t="shared" si="56"/>
        <v>10502.6</v>
      </c>
      <c r="CE26" s="143">
        <f t="shared" si="57"/>
        <v>68870.799500000008</v>
      </c>
    </row>
    <row r="27" spans="3:83" ht="19.5" thickBot="1" x14ac:dyDescent="0.35">
      <c r="C27" s="140"/>
      <c r="D27" s="157" t="s">
        <v>31</v>
      </c>
      <c r="E27" s="158">
        <v>42181</v>
      </c>
      <c r="F27" s="143">
        <f t="shared" si="0"/>
        <v>4534.4574999999995</v>
      </c>
      <c r="G27" s="174">
        <f t="shared" si="1"/>
        <v>8436.2000000000007</v>
      </c>
      <c r="H27" s="143">
        <f t="shared" si="2"/>
        <v>55151.657500000001</v>
      </c>
      <c r="I27" t="s">
        <v>232</v>
      </c>
      <c r="J27" s="158">
        <f t="shared" si="3"/>
        <v>42602.81</v>
      </c>
      <c r="K27" s="143">
        <f t="shared" si="4"/>
        <v>4622.4048849999999</v>
      </c>
      <c r="L27" s="174">
        <f t="shared" si="5"/>
        <v>8520.5619999999999</v>
      </c>
      <c r="M27" s="143">
        <f t="shared" si="6"/>
        <v>55745.776884999992</v>
      </c>
      <c r="O27" s="158">
        <f t="shared" si="7"/>
        <v>43028.838100000001</v>
      </c>
      <c r="P27" s="143">
        <f t="shared" si="8"/>
        <v>4668.6289338500001</v>
      </c>
      <c r="Q27" s="174">
        <f t="shared" si="9"/>
        <v>8605.7676200000005</v>
      </c>
      <c r="R27" s="143">
        <f t="shared" si="10"/>
        <v>56303.234653849999</v>
      </c>
      <c r="T27" s="158">
        <v>43782</v>
      </c>
      <c r="U27" s="143">
        <f t="shared" si="11"/>
        <v>4794.128999999999</v>
      </c>
      <c r="V27" s="143">
        <f t="shared" si="12"/>
        <v>8756.4</v>
      </c>
      <c r="W27" s="143">
        <f t="shared" si="13"/>
        <v>57332.529000000002</v>
      </c>
      <c r="X27" s="312"/>
      <c r="Y27" s="157" t="s">
        <v>31</v>
      </c>
      <c r="Z27" s="158">
        <v>43782</v>
      </c>
      <c r="AA27" s="143">
        <f t="shared" si="14"/>
        <v>4837.9110000000001</v>
      </c>
      <c r="AB27" s="143">
        <f t="shared" si="66"/>
        <v>8756.4</v>
      </c>
      <c r="AC27" s="143">
        <f t="shared" si="67"/>
        <v>57376.311000000002</v>
      </c>
      <c r="AD27" s="312"/>
      <c r="AE27" s="157" t="s">
        <v>31</v>
      </c>
      <c r="AF27" s="158">
        <v>44657</v>
      </c>
      <c r="AG27" s="143">
        <f t="shared" si="17"/>
        <v>4934.5985000000001</v>
      </c>
      <c r="AH27" s="174">
        <f t="shared" si="18"/>
        <v>8931.4</v>
      </c>
      <c r="AI27" s="143">
        <f t="shared" si="19"/>
        <v>58522.998500000002</v>
      </c>
      <c r="AJ27" s="158">
        <v>45157</v>
      </c>
      <c r="AK27" s="143">
        <f t="shared" si="68"/>
        <v>4989.8485000000001</v>
      </c>
      <c r="AL27" s="174">
        <f t="shared" si="78"/>
        <v>9031.4</v>
      </c>
      <c r="AM27" s="143">
        <f t="shared" si="69"/>
        <v>59178.248500000002</v>
      </c>
      <c r="AN27" s="149">
        <f t="shared" si="84"/>
        <v>45608.57</v>
      </c>
      <c r="AO27" s="143">
        <f t="shared" si="70"/>
        <v>5039.7469849999998</v>
      </c>
      <c r="AP27" s="174">
        <f t="shared" si="79"/>
        <v>9121.7139999999999</v>
      </c>
      <c r="AQ27" s="447">
        <f t="shared" si="71"/>
        <v>59770.030984999998</v>
      </c>
      <c r="AR27" s="149">
        <v>47477</v>
      </c>
      <c r="AS27" s="143">
        <f t="shared" si="72"/>
        <v>5246.2084999999997</v>
      </c>
      <c r="AT27" s="174">
        <f t="shared" si="80"/>
        <v>9495.4</v>
      </c>
      <c r="AU27" s="143">
        <f t="shared" si="73"/>
        <v>62218.608500000002</v>
      </c>
      <c r="AV27" s="453">
        <f t="shared" si="81"/>
        <v>48426.54</v>
      </c>
      <c r="AW27" s="143">
        <f t="shared" si="74"/>
        <v>5351.13267</v>
      </c>
      <c r="AX27" s="174">
        <f t="shared" si="82"/>
        <v>9685.3080000000009</v>
      </c>
      <c r="AY27" s="143">
        <f t="shared" si="75"/>
        <v>63462.980670000004</v>
      </c>
      <c r="AZ27" s="453">
        <v>49177</v>
      </c>
      <c r="BA27" s="143">
        <f t="shared" si="76"/>
        <v>5434.0585000000001</v>
      </c>
      <c r="BB27" s="174">
        <f t="shared" si="83"/>
        <v>9835.4000000000015</v>
      </c>
      <c r="BC27" s="143">
        <f t="shared" si="77"/>
        <v>64446.458500000001</v>
      </c>
      <c r="BD27" s="453">
        <v>50302</v>
      </c>
      <c r="BE27" s="143">
        <f t="shared" si="37"/>
        <v>5558.3710000000001</v>
      </c>
      <c r="BF27" s="174">
        <f t="shared" si="38"/>
        <v>10060.400000000001</v>
      </c>
      <c r="BG27" s="143">
        <f t="shared" si="39"/>
        <v>65920.771000000008</v>
      </c>
      <c r="BH27" s="453">
        <v>50805</v>
      </c>
      <c r="BI27" s="143">
        <f t="shared" si="40"/>
        <v>5613.9525000000003</v>
      </c>
      <c r="BJ27" s="174">
        <f t="shared" si="41"/>
        <v>10161</v>
      </c>
      <c r="BK27" s="143">
        <f t="shared" si="42"/>
        <v>66579.952499999999</v>
      </c>
      <c r="BL27" s="453">
        <v>51313</v>
      </c>
      <c r="BM27" s="143">
        <f t="shared" si="43"/>
        <v>5721.3995000000004</v>
      </c>
      <c r="BN27" s="174">
        <f t="shared" si="44"/>
        <v>10262.6</v>
      </c>
      <c r="BO27" s="143">
        <f t="shared" si="45"/>
        <v>67296.999500000005</v>
      </c>
      <c r="BP27" s="453">
        <v>52339</v>
      </c>
      <c r="BQ27" s="143">
        <f t="shared" si="46"/>
        <v>5835.7984999999999</v>
      </c>
      <c r="BR27" s="174">
        <f t="shared" si="47"/>
        <v>10467.800000000001</v>
      </c>
      <c r="BS27" s="143">
        <f t="shared" si="48"/>
        <v>68642.598499999993</v>
      </c>
      <c r="BT27" s="453">
        <v>52862</v>
      </c>
      <c r="BU27" s="143">
        <f t="shared" si="49"/>
        <v>5894.1130000000003</v>
      </c>
      <c r="BV27" s="174">
        <f t="shared" si="50"/>
        <v>10572.400000000001</v>
      </c>
      <c r="BW27" s="143">
        <f t="shared" si="51"/>
        <v>69328.513000000006</v>
      </c>
      <c r="BX27" s="453">
        <v>53391</v>
      </c>
      <c r="BY27" s="143">
        <f t="shared" si="52"/>
        <v>5953.0964999999997</v>
      </c>
      <c r="BZ27" s="174">
        <f t="shared" si="53"/>
        <v>10678.2</v>
      </c>
      <c r="CA27" s="143">
        <f t="shared" si="54"/>
        <v>70022.296499999997</v>
      </c>
      <c r="CB27" s="453">
        <v>53925</v>
      </c>
      <c r="CC27" s="143">
        <f t="shared" si="55"/>
        <v>6012.6374999999998</v>
      </c>
      <c r="CD27" s="174">
        <f t="shared" si="56"/>
        <v>10785</v>
      </c>
      <c r="CE27" s="143">
        <f t="shared" si="57"/>
        <v>70722.637499999997</v>
      </c>
    </row>
    <row r="28" spans="3:83" ht="19.5" thickBot="1" x14ac:dyDescent="0.35">
      <c r="C28" s="152" t="s">
        <v>245</v>
      </c>
      <c r="D28" s="159" t="s">
        <v>22</v>
      </c>
      <c r="E28" s="163">
        <v>43394</v>
      </c>
      <c r="F28" s="143">
        <f t="shared" si="0"/>
        <v>4664.8549999999996</v>
      </c>
      <c r="G28" s="174">
        <f t="shared" si="1"/>
        <v>8678.8000000000011</v>
      </c>
      <c r="H28" s="143">
        <f t="shared" si="2"/>
        <v>56737.654999999999</v>
      </c>
      <c r="J28" s="163">
        <f t="shared" si="3"/>
        <v>43827.94</v>
      </c>
      <c r="K28" s="143">
        <f t="shared" si="4"/>
        <v>4755.3314900000005</v>
      </c>
      <c r="L28" s="174">
        <f t="shared" si="5"/>
        <v>8765.5880000000016</v>
      </c>
      <c r="M28" s="143">
        <f t="shared" si="6"/>
        <v>57348.859490000003</v>
      </c>
      <c r="O28" s="163">
        <f t="shared" si="7"/>
        <v>44266.219400000002</v>
      </c>
      <c r="P28" s="143">
        <f t="shared" si="8"/>
        <v>4802.8848048999998</v>
      </c>
      <c r="Q28" s="174">
        <f t="shared" si="9"/>
        <v>8853.24388</v>
      </c>
      <c r="R28" s="143">
        <f t="shared" si="10"/>
        <v>57922.348084900004</v>
      </c>
      <c r="T28" s="163">
        <v>45041</v>
      </c>
      <c r="U28" s="143">
        <f t="shared" si="11"/>
        <v>4931.9894999999997</v>
      </c>
      <c r="V28" s="143">
        <f t="shared" si="12"/>
        <v>9008.2000000000007</v>
      </c>
      <c r="W28" s="143">
        <f t="shared" si="13"/>
        <v>58981.189499999993</v>
      </c>
      <c r="X28" s="312"/>
      <c r="Y28" s="159" t="s">
        <v>22</v>
      </c>
      <c r="Z28" s="163">
        <v>45041</v>
      </c>
      <c r="AA28" s="143">
        <f t="shared" si="14"/>
        <v>4977.0304999999998</v>
      </c>
      <c r="AB28" s="143">
        <f t="shared" si="66"/>
        <v>9008.2000000000007</v>
      </c>
      <c r="AC28" s="143">
        <f t="shared" si="67"/>
        <v>59026.230500000005</v>
      </c>
      <c r="AD28" s="312"/>
      <c r="AE28" s="159" t="s">
        <v>22</v>
      </c>
      <c r="AF28" s="163">
        <v>45942</v>
      </c>
      <c r="AG28" s="143">
        <f t="shared" si="17"/>
        <v>5076.5910000000003</v>
      </c>
      <c r="AH28" s="174">
        <f t="shared" si="18"/>
        <v>9188.4</v>
      </c>
      <c r="AI28" s="143">
        <f t="shared" si="19"/>
        <v>60206.991000000002</v>
      </c>
      <c r="AJ28" s="163">
        <v>46442</v>
      </c>
      <c r="AK28" s="143">
        <f t="shared" si="68"/>
        <v>5131.8410000000003</v>
      </c>
      <c r="AL28" s="174">
        <f t="shared" si="78"/>
        <v>9288.4</v>
      </c>
      <c r="AM28" s="143">
        <f t="shared" si="69"/>
        <v>60862.241000000002</v>
      </c>
      <c r="AN28" s="163">
        <f t="shared" si="84"/>
        <v>46906.42</v>
      </c>
      <c r="AO28" s="143">
        <f t="shared" si="70"/>
        <v>5183.1594100000002</v>
      </c>
      <c r="AP28" s="174">
        <f t="shared" si="79"/>
        <v>9381.2839999999997</v>
      </c>
      <c r="AQ28" s="447">
        <f t="shared" si="71"/>
        <v>61470.863409999998</v>
      </c>
      <c r="AR28" s="163">
        <v>48813</v>
      </c>
      <c r="AS28" s="143">
        <f t="shared" si="72"/>
        <v>5393.8365000000003</v>
      </c>
      <c r="AT28" s="174">
        <f t="shared" si="80"/>
        <v>9762.6</v>
      </c>
      <c r="AU28" s="143">
        <f t="shared" si="73"/>
        <v>63969.436499999996</v>
      </c>
      <c r="AV28" s="454">
        <f>AR28*1.02</f>
        <v>49789.26</v>
      </c>
      <c r="AW28" s="143">
        <f t="shared" si="74"/>
        <v>5501.7132300000003</v>
      </c>
      <c r="AX28" s="174">
        <f t="shared" si="82"/>
        <v>9957.8520000000008</v>
      </c>
      <c r="AY28" s="143">
        <f t="shared" si="75"/>
        <v>65248.825230000002</v>
      </c>
      <c r="AZ28" s="454">
        <v>50539</v>
      </c>
      <c r="BA28" s="143">
        <f t="shared" si="76"/>
        <v>5584.5595000000003</v>
      </c>
      <c r="BB28" s="174">
        <f t="shared" si="83"/>
        <v>10107.800000000001</v>
      </c>
      <c r="BC28" s="143">
        <f t="shared" si="77"/>
        <v>66231.359500000006</v>
      </c>
      <c r="BD28" s="454">
        <v>51677</v>
      </c>
      <c r="BE28" s="143">
        <f t="shared" si="37"/>
        <v>5710.3085000000001</v>
      </c>
      <c r="BF28" s="174">
        <f t="shared" si="38"/>
        <v>10335.400000000001</v>
      </c>
      <c r="BG28" s="143">
        <f t="shared" si="39"/>
        <v>67722.708500000008</v>
      </c>
      <c r="BH28" s="454">
        <v>52193</v>
      </c>
      <c r="BI28" s="143">
        <f t="shared" si="40"/>
        <v>5767.3265000000001</v>
      </c>
      <c r="BJ28" s="174">
        <f t="shared" si="41"/>
        <v>10438.6</v>
      </c>
      <c r="BK28" s="143">
        <f t="shared" si="42"/>
        <v>68398.926500000001</v>
      </c>
      <c r="BL28" s="454">
        <v>52715</v>
      </c>
      <c r="BM28" s="143">
        <f t="shared" si="43"/>
        <v>5877.7224999999999</v>
      </c>
      <c r="BN28" s="174">
        <f t="shared" si="44"/>
        <v>10543</v>
      </c>
      <c r="BO28" s="143">
        <f t="shared" si="45"/>
        <v>69135.722500000003</v>
      </c>
      <c r="BP28" s="454">
        <v>53770</v>
      </c>
      <c r="BQ28" s="143">
        <f t="shared" si="46"/>
        <v>5995.3550000000005</v>
      </c>
      <c r="BR28" s="174">
        <f t="shared" si="47"/>
        <v>10754</v>
      </c>
      <c r="BS28" s="143">
        <f t="shared" si="48"/>
        <v>70519.35500000001</v>
      </c>
      <c r="BT28" s="454">
        <v>54307</v>
      </c>
      <c r="BU28" s="143">
        <f t="shared" si="49"/>
        <v>6055.2304999999997</v>
      </c>
      <c r="BV28" s="174">
        <f t="shared" si="50"/>
        <v>10861.400000000001</v>
      </c>
      <c r="BW28" s="143">
        <f t="shared" si="51"/>
        <v>71223.630499999999</v>
      </c>
      <c r="BX28" s="454">
        <v>54850</v>
      </c>
      <c r="BY28" s="143">
        <f t="shared" si="52"/>
        <v>6115.7750000000005</v>
      </c>
      <c r="BZ28" s="174">
        <f t="shared" si="53"/>
        <v>10970</v>
      </c>
      <c r="CA28" s="143">
        <f t="shared" si="54"/>
        <v>71935.774999999994</v>
      </c>
      <c r="CB28" s="454">
        <v>55399</v>
      </c>
      <c r="CC28" s="143">
        <f t="shared" si="55"/>
        <v>6176.9885000000004</v>
      </c>
      <c r="CD28" s="174">
        <f t="shared" si="56"/>
        <v>11079.800000000001</v>
      </c>
      <c r="CE28" s="143">
        <f t="shared" si="57"/>
        <v>72655.788499999995</v>
      </c>
    </row>
    <row r="29" spans="3:83" ht="19.5" thickBot="1" x14ac:dyDescent="0.35">
      <c r="C29" s="152" t="s">
        <v>244</v>
      </c>
      <c r="D29" s="160" t="s">
        <v>24</v>
      </c>
      <c r="E29" s="164">
        <v>44643</v>
      </c>
      <c r="F29" s="143">
        <f t="shared" si="0"/>
        <v>4799.1224999999995</v>
      </c>
      <c r="G29" s="174">
        <f t="shared" si="1"/>
        <v>8928.6</v>
      </c>
      <c r="H29" s="143">
        <f t="shared" si="2"/>
        <v>58370.722499999996</v>
      </c>
      <c r="J29" s="164">
        <f t="shared" si="3"/>
        <v>45089.43</v>
      </c>
      <c r="K29" s="143">
        <f t="shared" si="4"/>
        <v>4892.2031550000002</v>
      </c>
      <c r="L29" s="174">
        <f t="shared" si="5"/>
        <v>9017.8860000000004</v>
      </c>
      <c r="M29" s="143">
        <f t="shared" si="6"/>
        <v>58999.519155000002</v>
      </c>
      <c r="O29" s="164">
        <f t="shared" si="7"/>
        <v>45540.3243</v>
      </c>
      <c r="P29" s="143">
        <f t="shared" si="8"/>
        <v>4941.1251865499999</v>
      </c>
      <c r="Q29" s="174">
        <f t="shared" si="9"/>
        <v>9108.0648600000004</v>
      </c>
      <c r="R29" s="143">
        <f t="shared" si="10"/>
        <v>59589.51434655</v>
      </c>
      <c r="T29" s="164">
        <v>46337</v>
      </c>
      <c r="U29" s="143">
        <f t="shared" si="11"/>
        <v>5073.901499999999</v>
      </c>
      <c r="V29" s="143">
        <f t="shared" si="12"/>
        <v>9267.4</v>
      </c>
      <c r="W29" s="143">
        <f t="shared" si="13"/>
        <v>60678.301500000001</v>
      </c>
      <c r="X29" s="312"/>
      <c r="Y29" s="160" t="s">
        <v>24</v>
      </c>
      <c r="Z29" s="164">
        <v>46337</v>
      </c>
      <c r="AA29" s="143">
        <f t="shared" si="14"/>
        <v>5120.2385000000004</v>
      </c>
      <c r="AB29" s="143">
        <f t="shared" si="66"/>
        <v>9267.4</v>
      </c>
      <c r="AC29" s="143">
        <f t="shared" si="67"/>
        <v>60724.638500000001</v>
      </c>
      <c r="AD29" s="312"/>
      <c r="AE29" s="160" t="s">
        <v>24</v>
      </c>
      <c r="AF29" s="164">
        <v>47264</v>
      </c>
      <c r="AG29" s="143">
        <f t="shared" si="17"/>
        <v>5222.6720000000005</v>
      </c>
      <c r="AH29" s="174">
        <f t="shared" si="18"/>
        <v>9452.8000000000011</v>
      </c>
      <c r="AI29" s="143">
        <f t="shared" si="19"/>
        <v>61939.472000000002</v>
      </c>
      <c r="AJ29" s="164">
        <v>47764</v>
      </c>
      <c r="AK29" s="143">
        <f t="shared" si="68"/>
        <v>5277.9220000000005</v>
      </c>
      <c r="AL29" s="174">
        <f t="shared" si="78"/>
        <v>9552.8000000000011</v>
      </c>
      <c r="AM29" s="143">
        <f t="shared" si="69"/>
        <v>62594.722000000002</v>
      </c>
      <c r="AN29" s="164">
        <f t="shared" si="84"/>
        <v>48241.64</v>
      </c>
      <c r="AO29" s="143">
        <f t="shared" si="70"/>
        <v>5330.7012199999999</v>
      </c>
      <c r="AP29" s="174">
        <f t="shared" si="79"/>
        <v>9648.3279999999995</v>
      </c>
      <c r="AQ29" s="447">
        <f t="shared" si="71"/>
        <v>63220.669220000003</v>
      </c>
      <c r="AR29" s="163">
        <v>50189</v>
      </c>
      <c r="AS29" s="143">
        <f t="shared" si="72"/>
        <v>5545.8845000000001</v>
      </c>
      <c r="AT29" s="174">
        <f t="shared" si="80"/>
        <v>10037.800000000001</v>
      </c>
      <c r="AU29" s="143">
        <f t="shared" si="73"/>
        <v>65772.684500000003</v>
      </c>
      <c r="AV29" s="454">
        <f t="shared" ref="AV29:AV31" si="85">AR29*1.02</f>
        <v>51192.78</v>
      </c>
      <c r="AW29" s="143">
        <f t="shared" si="74"/>
        <v>5656.8021900000003</v>
      </c>
      <c r="AX29" s="174">
        <f t="shared" si="82"/>
        <v>10238.556</v>
      </c>
      <c r="AY29" s="143">
        <f t="shared" si="75"/>
        <v>67088.138189999998</v>
      </c>
      <c r="AZ29" s="454">
        <v>51961</v>
      </c>
      <c r="BA29" s="143">
        <f t="shared" si="76"/>
        <v>5741.6904999999997</v>
      </c>
      <c r="BB29" s="174">
        <f t="shared" si="83"/>
        <v>10392.200000000001</v>
      </c>
      <c r="BC29" s="143">
        <f t="shared" si="77"/>
        <v>68094.890499999994</v>
      </c>
      <c r="BD29" s="454">
        <v>53130</v>
      </c>
      <c r="BE29" s="143">
        <f t="shared" si="37"/>
        <v>5870.8649999999998</v>
      </c>
      <c r="BF29" s="174">
        <f t="shared" si="38"/>
        <v>10626</v>
      </c>
      <c r="BG29" s="143">
        <f t="shared" si="39"/>
        <v>69626.864999999991</v>
      </c>
      <c r="BH29" s="454">
        <v>53661</v>
      </c>
      <c r="BI29" s="143">
        <f t="shared" si="40"/>
        <v>5929.5405000000001</v>
      </c>
      <c r="BJ29" s="174">
        <f t="shared" si="41"/>
        <v>10732.2</v>
      </c>
      <c r="BK29" s="143">
        <f t="shared" si="42"/>
        <v>70322.7405</v>
      </c>
      <c r="BL29" s="454">
        <v>54198</v>
      </c>
      <c r="BM29" s="143">
        <f t="shared" si="43"/>
        <v>6043.0770000000002</v>
      </c>
      <c r="BN29" s="174">
        <f t="shared" si="44"/>
        <v>10839.6</v>
      </c>
      <c r="BO29" s="143">
        <f t="shared" si="45"/>
        <v>71080.676999999996</v>
      </c>
      <c r="BP29" s="454">
        <v>55282</v>
      </c>
      <c r="BQ29" s="143">
        <f t="shared" si="46"/>
        <v>6163.9430000000002</v>
      </c>
      <c r="BR29" s="174">
        <f t="shared" si="47"/>
        <v>11056.400000000001</v>
      </c>
      <c r="BS29" s="143">
        <f t="shared" si="48"/>
        <v>72502.342999999993</v>
      </c>
      <c r="BT29" s="454">
        <v>55835</v>
      </c>
      <c r="BU29" s="143">
        <f t="shared" si="49"/>
        <v>6225.6025</v>
      </c>
      <c r="BV29" s="174">
        <f t="shared" si="50"/>
        <v>11167</v>
      </c>
      <c r="BW29" s="143">
        <f t="shared" si="51"/>
        <v>73227.602500000008</v>
      </c>
      <c r="BX29" s="454">
        <v>56393</v>
      </c>
      <c r="BY29" s="143">
        <f t="shared" si="52"/>
        <v>6287.8195000000005</v>
      </c>
      <c r="BZ29" s="174">
        <f t="shared" si="53"/>
        <v>11278.6</v>
      </c>
      <c r="CA29" s="143">
        <f t="shared" si="54"/>
        <v>73959.419500000004</v>
      </c>
      <c r="CB29" s="454">
        <v>56957</v>
      </c>
      <c r="CC29" s="143">
        <f t="shared" si="55"/>
        <v>6350.7055</v>
      </c>
      <c r="CD29" s="174">
        <f t="shared" si="56"/>
        <v>11391.400000000001</v>
      </c>
      <c r="CE29" s="143">
        <f t="shared" si="57"/>
        <v>74699.105500000005</v>
      </c>
    </row>
    <row r="30" spans="3:83" ht="19.5" thickBot="1" x14ac:dyDescent="0.35">
      <c r="C30" s="153" t="s">
        <v>191</v>
      </c>
      <c r="D30" s="160" t="s">
        <v>26</v>
      </c>
      <c r="E30" s="164">
        <v>45930</v>
      </c>
      <c r="F30" s="143">
        <f t="shared" si="0"/>
        <v>4937.4750000000004</v>
      </c>
      <c r="G30" s="174">
        <f t="shared" si="1"/>
        <v>9186</v>
      </c>
      <c r="H30" s="143">
        <f t="shared" si="2"/>
        <v>60053.474999999999</v>
      </c>
      <c r="J30" s="164">
        <f t="shared" si="3"/>
        <v>46389.3</v>
      </c>
      <c r="K30" s="143">
        <f t="shared" si="4"/>
        <v>5033.2390500000001</v>
      </c>
      <c r="L30" s="174">
        <f t="shared" si="5"/>
        <v>9277.86</v>
      </c>
      <c r="M30" s="143">
        <f t="shared" si="6"/>
        <v>60700.399050000007</v>
      </c>
      <c r="O30" s="164">
        <f t="shared" si="7"/>
        <v>46853.193000000007</v>
      </c>
      <c r="P30" s="143">
        <f t="shared" si="8"/>
        <v>5083.5714405000008</v>
      </c>
      <c r="Q30" s="174">
        <f t="shared" si="9"/>
        <v>9370.638600000002</v>
      </c>
      <c r="R30" s="143">
        <f t="shared" si="10"/>
        <v>61307.403040500009</v>
      </c>
      <c r="T30" s="164">
        <v>47673</v>
      </c>
      <c r="U30" s="143">
        <f t="shared" si="11"/>
        <v>5220.1934999999994</v>
      </c>
      <c r="V30" s="143">
        <f t="shared" si="12"/>
        <v>9534.6</v>
      </c>
      <c r="W30" s="143">
        <f t="shared" si="13"/>
        <v>62427.7935</v>
      </c>
      <c r="X30" s="312"/>
      <c r="Y30" s="160" t="s">
        <v>26</v>
      </c>
      <c r="Z30" s="164">
        <v>47673</v>
      </c>
      <c r="AA30" s="143">
        <f t="shared" si="14"/>
        <v>5267.8665000000001</v>
      </c>
      <c r="AB30" s="143">
        <f t="shared" si="66"/>
        <v>9534.6</v>
      </c>
      <c r="AC30" s="143">
        <f t="shared" si="67"/>
        <v>62475.466500000002</v>
      </c>
      <c r="AD30" s="312"/>
      <c r="AE30" s="160" t="s">
        <v>26</v>
      </c>
      <c r="AF30" s="164">
        <v>48627</v>
      </c>
      <c r="AG30" s="143">
        <f t="shared" si="17"/>
        <v>5373.2835000000005</v>
      </c>
      <c r="AH30" s="174">
        <f>AF30*20%</f>
        <v>9725.4</v>
      </c>
      <c r="AI30" s="143">
        <f t="shared" si="19"/>
        <v>63725.683499999999</v>
      </c>
      <c r="AJ30" s="164">
        <v>49127</v>
      </c>
      <c r="AK30" s="143">
        <f t="shared" si="68"/>
        <v>5428.5335000000005</v>
      </c>
      <c r="AL30" s="174">
        <f>AJ30*20%</f>
        <v>9825.4000000000015</v>
      </c>
      <c r="AM30" s="143">
        <f t="shared" si="69"/>
        <v>64380.933499999999</v>
      </c>
      <c r="AN30" s="164">
        <f t="shared" si="84"/>
        <v>49618.270000000004</v>
      </c>
      <c r="AO30" s="143">
        <f t="shared" si="70"/>
        <v>5482.8188350000009</v>
      </c>
      <c r="AP30" s="174">
        <f>AN30*20%</f>
        <v>9923.6540000000023</v>
      </c>
      <c r="AQ30" s="447">
        <f t="shared" si="71"/>
        <v>65024.742835000005</v>
      </c>
      <c r="AR30" s="163">
        <v>51617</v>
      </c>
      <c r="AS30" s="143">
        <f t="shared" si="72"/>
        <v>5703.6785</v>
      </c>
      <c r="AT30" s="174">
        <f>AR30*20%</f>
        <v>10323.400000000001</v>
      </c>
      <c r="AU30" s="143">
        <f t="shared" si="73"/>
        <v>67644.078500000003</v>
      </c>
      <c r="AV30" s="454">
        <v>52650</v>
      </c>
      <c r="AW30" s="143">
        <f t="shared" si="74"/>
        <v>5817.8249999999998</v>
      </c>
      <c r="AX30" s="174">
        <f>AV30*20%</f>
        <v>10530</v>
      </c>
      <c r="AY30" s="143">
        <f t="shared" si="75"/>
        <v>68997.824999999997</v>
      </c>
      <c r="AZ30" s="454">
        <v>53439</v>
      </c>
      <c r="BA30" s="143">
        <f t="shared" si="76"/>
        <v>5905.0095000000001</v>
      </c>
      <c r="BB30" s="174">
        <f>AZ30*20%</f>
        <v>10687.800000000001</v>
      </c>
      <c r="BC30" s="143">
        <f t="shared" si="77"/>
        <v>70031.809500000003</v>
      </c>
      <c r="BD30" s="454">
        <v>54642</v>
      </c>
      <c r="BE30" s="143">
        <f t="shared" si="37"/>
        <v>6037.9409999999998</v>
      </c>
      <c r="BF30" s="174">
        <f t="shared" si="38"/>
        <v>10928.400000000001</v>
      </c>
      <c r="BG30" s="143">
        <f t="shared" si="39"/>
        <v>71608.341</v>
      </c>
      <c r="BH30" s="454">
        <v>55188</v>
      </c>
      <c r="BI30" s="143">
        <f t="shared" si="40"/>
        <v>6098.2740000000003</v>
      </c>
      <c r="BJ30" s="174">
        <f t="shared" si="41"/>
        <v>11037.6</v>
      </c>
      <c r="BK30" s="143">
        <f t="shared" si="42"/>
        <v>72323.873999999996</v>
      </c>
      <c r="BL30" s="454">
        <v>55740</v>
      </c>
      <c r="BM30" s="143">
        <f t="shared" si="43"/>
        <v>6215.01</v>
      </c>
      <c r="BN30" s="174">
        <f t="shared" si="44"/>
        <v>11148</v>
      </c>
      <c r="BO30" s="143">
        <f t="shared" si="45"/>
        <v>73103.010000000009</v>
      </c>
      <c r="BP30" s="454">
        <v>56855</v>
      </c>
      <c r="BQ30" s="143">
        <f t="shared" si="46"/>
        <v>6339.3325000000004</v>
      </c>
      <c r="BR30" s="174">
        <f t="shared" si="47"/>
        <v>11371</v>
      </c>
      <c r="BS30" s="143">
        <f t="shared" si="48"/>
        <v>74565.332500000004</v>
      </c>
      <c r="BT30" s="454">
        <v>57424</v>
      </c>
      <c r="BU30" s="143">
        <f t="shared" si="49"/>
        <v>6402.7759999999998</v>
      </c>
      <c r="BV30" s="174">
        <f t="shared" si="50"/>
        <v>11484.800000000001</v>
      </c>
      <c r="BW30" s="143">
        <f t="shared" si="51"/>
        <v>75311.576000000001</v>
      </c>
      <c r="BX30" s="454">
        <v>57998</v>
      </c>
      <c r="BY30" s="143">
        <f t="shared" si="52"/>
        <v>6466.777</v>
      </c>
      <c r="BZ30" s="174">
        <f t="shared" si="53"/>
        <v>11599.6</v>
      </c>
      <c r="CA30" s="143">
        <f t="shared" si="54"/>
        <v>76064.377000000008</v>
      </c>
      <c r="CB30" s="454">
        <v>58578</v>
      </c>
      <c r="CC30" s="143">
        <f t="shared" si="55"/>
        <v>6531.4470000000001</v>
      </c>
      <c r="CD30" s="174">
        <f t="shared" si="56"/>
        <v>11715.6</v>
      </c>
      <c r="CE30" s="143">
        <f t="shared" si="57"/>
        <v>76825.047000000006</v>
      </c>
    </row>
    <row r="31" spans="3:83" ht="19.5" thickBot="1" x14ac:dyDescent="0.35">
      <c r="C31" s="141"/>
      <c r="D31" s="169" t="s">
        <v>28</v>
      </c>
      <c r="E31" s="170">
        <v>47255</v>
      </c>
      <c r="F31" s="143">
        <f t="shared" si="0"/>
        <v>5079.9125000000004</v>
      </c>
      <c r="G31" s="174">
        <f t="shared" si="1"/>
        <v>9451</v>
      </c>
      <c r="H31" s="143">
        <f t="shared" si="2"/>
        <v>61785.912499999999</v>
      </c>
      <c r="I31" t="s">
        <v>232</v>
      </c>
      <c r="J31" s="170">
        <f t="shared" si="3"/>
        <v>47727.55</v>
      </c>
      <c r="K31" s="143">
        <f t="shared" si="4"/>
        <v>5178.4391750000004</v>
      </c>
      <c r="L31" s="174">
        <f t="shared" si="5"/>
        <v>9545.51</v>
      </c>
      <c r="M31" s="143">
        <f t="shared" si="6"/>
        <v>62451.499175000004</v>
      </c>
      <c r="O31" s="170">
        <f t="shared" si="7"/>
        <v>48204.825500000006</v>
      </c>
      <c r="P31" s="143">
        <f t="shared" si="8"/>
        <v>5230.2235667500008</v>
      </c>
      <c r="Q31" s="174">
        <f t="shared" si="9"/>
        <v>9640.9651000000013</v>
      </c>
      <c r="R31" s="143">
        <f t="shared" si="10"/>
        <v>63076.014166750007</v>
      </c>
      <c r="T31" s="170">
        <v>49049</v>
      </c>
      <c r="U31" s="143">
        <f t="shared" si="11"/>
        <v>5370.865499999999</v>
      </c>
      <c r="V31" s="143">
        <f t="shared" si="12"/>
        <v>9809.8000000000011</v>
      </c>
      <c r="W31" s="143">
        <f t="shared" si="13"/>
        <v>64229.665500000003</v>
      </c>
      <c r="X31" s="312"/>
      <c r="Y31" s="169" t="s">
        <v>28</v>
      </c>
      <c r="Z31" s="170">
        <v>49049</v>
      </c>
      <c r="AA31" s="143">
        <f t="shared" si="14"/>
        <v>5419.9144999999999</v>
      </c>
      <c r="AB31" s="143">
        <f t="shared" si="66"/>
        <v>9809.8000000000011</v>
      </c>
      <c r="AC31" s="143">
        <f t="shared" si="67"/>
        <v>64278.714500000002</v>
      </c>
      <c r="AD31" s="312"/>
      <c r="AE31" s="169" t="s">
        <v>28</v>
      </c>
      <c r="AF31" s="170">
        <v>50029</v>
      </c>
      <c r="AG31" s="143">
        <f t="shared" si="17"/>
        <v>5528.2044999999998</v>
      </c>
      <c r="AH31" s="174">
        <f t="shared" si="18"/>
        <v>10005.800000000001</v>
      </c>
      <c r="AI31" s="143">
        <f t="shared" si="19"/>
        <v>65563.004499999995</v>
      </c>
      <c r="AJ31" s="170">
        <v>50530</v>
      </c>
      <c r="AK31" s="143">
        <f t="shared" si="68"/>
        <v>5583.5649999999996</v>
      </c>
      <c r="AL31" s="174">
        <f t="shared" ref="AL31:AL39" si="86">AJ31*20%</f>
        <v>10106</v>
      </c>
      <c r="AM31" s="143">
        <f t="shared" si="69"/>
        <v>66219.565000000002</v>
      </c>
      <c r="AN31" s="170">
        <f t="shared" si="84"/>
        <v>51035.3</v>
      </c>
      <c r="AO31" s="143">
        <f t="shared" si="70"/>
        <v>5639.4006500000005</v>
      </c>
      <c r="AP31" s="174">
        <f t="shared" ref="AP31:AP39" si="87">AN31*20%</f>
        <v>10207.060000000001</v>
      </c>
      <c r="AQ31" s="447">
        <f t="shared" si="71"/>
        <v>66881.760650000011</v>
      </c>
      <c r="AR31" s="163">
        <v>53092</v>
      </c>
      <c r="AS31" s="143">
        <f t="shared" si="72"/>
        <v>5866.6660000000002</v>
      </c>
      <c r="AT31" s="174">
        <f t="shared" ref="AT31:AT39" si="88">AR31*20%</f>
        <v>10618.400000000001</v>
      </c>
      <c r="AU31" s="143">
        <f t="shared" si="73"/>
        <v>69577.065999999992</v>
      </c>
      <c r="AV31" s="454">
        <f t="shared" si="85"/>
        <v>54153.840000000004</v>
      </c>
      <c r="AW31" s="143">
        <f t="shared" si="74"/>
        <v>5983.9993200000008</v>
      </c>
      <c r="AX31" s="174">
        <f t="shared" ref="AX31:AX39" si="89">AV31*20%</f>
        <v>10830.768000000002</v>
      </c>
      <c r="AY31" s="143">
        <f t="shared" si="75"/>
        <v>70968.60732000001</v>
      </c>
      <c r="AZ31" s="454">
        <v>54966</v>
      </c>
      <c r="BA31" s="143">
        <f t="shared" si="76"/>
        <v>6073.7430000000004</v>
      </c>
      <c r="BB31" s="174">
        <f t="shared" ref="BB31:BB39" si="90">AZ31*20%</f>
        <v>10993.2</v>
      </c>
      <c r="BC31" s="143">
        <f t="shared" si="77"/>
        <v>72032.942999999999</v>
      </c>
      <c r="BD31" s="454">
        <v>56203</v>
      </c>
      <c r="BE31" s="143">
        <f t="shared" si="37"/>
        <v>6210.4314999999997</v>
      </c>
      <c r="BF31" s="174">
        <f t="shared" si="38"/>
        <v>11240.6</v>
      </c>
      <c r="BG31" s="143">
        <f t="shared" si="39"/>
        <v>73654.031499999997</v>
      </c>
      <c r="BH31" s="454">
        <v>56765</v>
      </c>
      <c r="BI31" s="143">
        <f t="shared" si="40"/>
        <v>6272.5325000000003</v>
      </c>
      <c r="BJ31" s="174">
        <f t="shared" si="41"/>
        <v>11353</v>
      </c>
      <c r="BK31" s="143">
        <f t="shared" si="42"/>
        <v>74390.532500000001</v>
      </c>
      <c r="BL31" s="454">
        <v>57333</v>
      </c>
      <c r="BM31" s="143">
        <f t="shared" si="43"/>
        <v>6392.6295</v>
      </c>
      <c r="BN31" s="174">
        <f t="shared" si="44"/>
        <v>11466.6</v>
      </c>
      <c r="BO31" s="143">
        <f t="shared" si="45"/>
        <v>75192.229500000001</v>
      </c>
      <c r="BP31" s="454">
        <v>58479</v>
      </c>
      <c r="BQ31" s="143">
        <f t="shared" si="46"/>
        <v>6520.4085000000005</v>
      </c>
      <c r="BR31" s="174">
        <f t="shared" si="47"/>
        <v>11695.800000000001</v>
      </c>
      <c r="BS31" s="143">
        <f t="shared" si="48"/>
        <v>76695.208499999993</v>
      </c>
      <c r="BT31" s="454">
        <v>59064</v>
      </c>
      <c r="BU31" s="143">
        <f t="shared" si="49"/>
        <v>6585.6360000000004</v>
      </c>
      <c r="BV31" s="174">
        <f t="shared" si="50"/>
        <v>11812.800000000001</v>
      </c>
      <c r="BW31" s="143">
        <f t="shared" si="51"/>
        <v>77462.436000000002</v>
      </c>
      <c r="BX31" s="454">
        <v>59655</v>
      </c>
      <c r="BY31" s="143">
        <f t="shared" si="52"/>
        <v>6651.5325000000003</v>
      </c>
      <c r="BZ31" s="174">
        <f t="shared" si="53"/>
        <v>11931</v>
      </c>
      <c r="CA31" s="143">
        <f t="shared" si="54"/>
        <v>78237.532500000001</v>
      </c>
      <c r="CB31" s="454">
        <v>60251</v>
      </c>
      <c r="CC31" s="143">
        <f t="shared" si="55"/>
        <v>6717.9865</v>
      </c>
      <c r="CD31" s="174">
        <f t="shared" si="56"/>
        <v>12050.2</v>
      </c>
      <c r="CE31" s="143">
        <f t="shared" si="57"/>
        <v>79019.186499999996</v>
      </c>
    </row>
    <row r="32" spans="3:83" ht="19.5" thickBot="1" x14ac:dyDescent="0.35">
      <c r="C32" s="154"/>
      <c r="D32" s="171" t="s">
        <v>22</v>
      </c>
      <c r="E32" s="172">
        <v>52716</v>
      </c>
      <c r="F32" s="143">
        <f t="shared" si="0"/>
        <v>5666.97</v>
      </c>
      <c r="G32" s="174">
        <f t="shared" si="1"/>
        <v>10543.2</v>
      </c>
      <c r="H32" s="143">
        <f t="shared" si="2"/>
        <v>68926.17</v>
      </c>
      <c r="J32" s="172">
        <f t="shared" si="3"/>
        <v>53243.16</v>
      </c>
      <c r="K32" s="143">
        <f t="shared" si="4"/>
        <v>5776.8828600000006</v>
      </c>
      <c r="L32" s="174">
        <f t="shared" si="5"/>
        <v>10648.632000000001</v>
      </c>
      <c r="M32" s="143">
        <f t="shared" si="6"/>
        <v>69668.674859999999</v>
      </c>
      <c r="O32" s="172">
        <f t="shared" si="7"/>
        <v>53775.591600000007</v>
      </c>
      <c r="P32" s="143">
        <f t="shared" si="8"/>
        <v>5834.6516886000009</v>
      </c>
      <c r="Q32" s="174">
        <f t="shared" si="9"/>
        <v>10755.118320000001</v>
      </c>
      <c r="R32" s="143">
        <f t="shared" si="10"/>
        <v>70365.361608600011</v>
      </c>
      <c r="T32" s="172">
        <v>54717</v>
      </c>
      <c r="U32" s="143">
        <f t="shared" si="11"/>
        <v>5991.5114999999996</v>
      </c>
      <c r="V32" s="143">
        <f t="shared" si="12"/>
        <v>10943.400000000001</v>
      </c>
      <c r="W32" s="143">
        <f t="shared" si="13"/>
        <v>71651.911500000002</v>
      </c>
      <c r="X32" s="312"/>
      <c r="Y32" s="171" t="s">
        <v>22</v>
      </c>
      <c r="Z32" s="172">
        <v>54717</v>
      </c>
      <c r="AA32" s="143">
        <f t="shared" si="14"/>
        <v>6046.2285000000002</v>
      </c>
      <c r="AB32" s="143">
        <f t="shared" si="66"/>
        <v>10943.400000000001</v>
      </c>
      <c r="AC32" s="143">
        <f t="shared" si="67"/>
        <v>71706.628499999992</v>
      </c>
      <c r="AD32" s="312"/>
      <c r="AE32" s="171" t="s">
        <v>22</v>
      </c>
      <c r="AF32" s="172">
        <v>55811</v>
      </c>
      <c r="AG32" s="143">
        <f t="shared" si="17"/>
        <v>6167.1154999999999</v>
      </c>
      <c r="AH32" s="174">
        <f t="shared" si="18"/>
        <v>11162.2</v>
      </c>
      <c r="AI32" s="143">
        <f t="shared" si="19"/>
        <v>73140.315499999997</v>
      </c>
      <c r="AJ32" s="172">
        <v>56369</v>
      </c>
      <c r="AK32" s="143">
        <f t="shared" si="68"/>
        <v>6228.7745000000004</v>
      </c>
      <c r="AL32" s="174">
        <f t="shared" si="86"/>
        <v>11273.800000000001</v>
      </c>
      <c r="AM32" s="143">
        <f t="shared" si="69"/>
        <v>73871.574500000002</v>
      </c>
      <c r="AN32" s="172">
        <f t="shared" si="84"/>
        <v>56932.69</v>
      </c>
      <c r="AO32" s="143">
        <f t="shared" si="70"/>
        <v>6291.0622450000001</v>
      </c>
      <c r="AP32" s="174">
        <f t="shared" si="87"/>
        <v>11386.538</v>
      </c>
      <c r="AQ32" s="447">
        <f t="shared" si="71"/>
        <v>74610.290245000011</v>
      </c>
      <c r="AR32" s="172">
        <v>59227</v>
      </c>
      <c r="AS32" s="143">
        <f t="shared" si="72"/>
        <v>6544.5834999999997</v>
      </c>
      <c r="AT32" s="174">
        <f t="shared" si="88"/>
        <v>11845.400000000001</v>
      </c>
      <c r="AU32" s="143">
        <f t="shared" si="73"/>
        <v>77616.983500000002</v>
      </c>
      <c r="AV32" s="455">
        <f>AR32*1.02</f>
        <v>60411.54</v>
      </c>
      <c r="AW32" s="143">
        <f t="shared" si="74"/>
        <v>6675.4751699999997</v>
      </c>
      <c r="AX32" s="174">
        <f t="shared" si="89"/>
        <v>12082.308000000001</v>
      </c>
      <c r="AY32" s="143">
        <f t="shared" si="75"/>
        <v>79169.323170000003</v>
      </c>
      <c r="AZ32" s="455">
        <v>61318</v>
      </c>
      <c r="BA32" s="143">
        <f t="shared" si="76"/>
        <v>6775.6390000000001</v>
      </c>
      <c r="BB32" s="174">
        <f t="shared" si="90"/>
        <v>12263.6</v>
      </c>
      <c r="BC32" s="143">
        <f t="shared" si="77"/>
        <v>80357.239000000001</v>
      </c>
      <c r="BD32" s="455">
        <v>62698</v>
      </c>
      <c r="BE32" s="143">
        <f t="shared" si="37"/>
        <v>6928.1289999999999</v>
      </c>
      <c r="BF32" s="174">
        <f t="shared" si="38"/>
        <v>12539.6</v>
      </c>
      <c r="BG32" s="143">
        <f t="shared" si="39"/>
        <v>82165.729000000007</v>
      </c>
      <c r="BH32" s="455">
        <v>63325</v>
      </c>
      <c r="BI32" s="143">
        <f t="shared" si="40"/>
        <v>6997.4125000000004</v>
      </c>
      <c r="BJ32" s="174">
        <f t="shared" si="41"/>
        <v>12665</v>
      </c>
      <c r="BK32" s="143">
        <f t="shared" si="42"/>
        <v>82987.412500000006</v>
      </c>
      <c r="BL32" s="455">
        <v>63958</v>
      </c>
      <c r="BM32" s="143">
        <f t="shared" si="43"/>
        <v>7131.317</v>
      </c>
      <c r="BN32" s="174">
        <f t="shared" si="44"/>
        <v>12791.6</v>
      </c>
      <c r="BO32" s="143">
        <f t="shared" si="45"/>
        <v>83880.917000000001</v>
      </c>
      <c r="BP32" s="455">
        <v>65237</v>
      </c>
      <c r="BQ32" s="143">
        <f t="shared" si="46"/>
        <v>7273.9255000000003</v>
      </c>
      <c r="BR32" s="174">
        <f t="shared" si="47"/>
        <v>13047.400000000001</v>
      </c>
      <c r="BS32" s="143">
        <f t="shared" si="48"/>
        <v>85558.325500000006</v>
      </c>
      <c r="BT32" s="455">
        <v>65889</v>
      </c>
      <c r="BU32" s="143">
        <f t="shared" si="49"/>
        <v>7346.6234999999997</v>
      </c>
      <c r="BV32" s="174">
        <f t="shared" si="50"/>
        <v>13177.800000000001</v>
      </c>
      <c r="BW32" s="143">
        <f t="shared" si="51"/>
        <v>86413.423500000004</v>
      </c>
      <c r="BX32" s="455">
        <v>66548</v>
      </c>
      <c r="BY32" s="143">
        <f t="shared" si="52"/>
        <v>7420.1019999999999</v>
      </c>
      <c r="BZ32" s="174">
        <f t="shared" si="53"/>
        <v>13309.6</v>
      </c>
      <c r="CA32" s="143">
        <f t="shared" si="54"/>
        <v>87277.702000000005</v>
      </c>
      <c r="CB32" s="455">
        <v>67214</v>
      </c>
      <c r="CC32" s="143">
        <f t="shared" si="55"/>
        <v>7494.3609999999999</v>
      </c>
      <c r="CD32" s="174">
        <f t="shared" si="56"/>
        <v>13442.800000000001</v>
      </c>
      <c r="CE32" s="143">
        <f t="shared" si="57"/>
        <v>88151.161000000007</v>
      </c>
    </row>
    <row r="33" spans="3:83" ht="19.5" thickBot="1" x14ac:dyDescent="0.35">
      <c r="C33" s="155" t="s">
        <v>46</v>
      </c>
      <c r="D33" s="161" t="s">
        <v>24</v>
      </c>
      <c r="E33" s="165">
        <v>54245</v>
      </c>
      <c r="F33" s="143">
        <f t="shared" si="0"/>
        <v>5831.3374999999996</v>
      </c>
      <c r="G33" s="174">
        <f t="shared" si="1"/>
        <v>10849</v>
      </c>
      <c r="H33" s="143">
        <f t="shared" si="2"/>
        <v>70925.337499999994</v>
      </c>
      <c r="J33" s="165">
        <f t="shared" si="3"/>
        <v>54787.45</v>
      </c>
      <c r="K33" s="143">
        <f t="shared" si="4"/>
        <v>5944.4383250000001</v>
      </c>
      <c r="L33" s="174">
        <f t="shared" si="5"/>
        <v>10957.49</v>
      </c>
      <c r="M33" s="143">
        <f t="shared" si="6"/>
        <v>71689.378324999998</v>
      </c>
      <c r="O33" s="165">
        <f t="shared" si="7"/>
        <v>55335.324499999995</v>
      </c>
      <c r="P33" s="143">
        <f t="shared" si="8"/>
        <v>6003.8827082499993</v>
      </c>
      <c r="Q33" s="174">
        <f t="shared" si="9"/>
        <v>11067.064899999999</v>
      </c>
      <c r="R33" s="143">
        <f t="shared" si="10"/>
        <v>72406.272108249992</v>
      </c>
      <c r="T33" s="165">
        <v>56304</v>
      </c>
      <c r="U33" s="143">
        <f t="shared" si="11"/>
        <v>6165.2879999999996</v>
      </c>
      <c r="V33" s="143">
        <f t="shared" si="12"/>
        <v>11260.800000000001</v>
      </c>
      <c r="W33" s="143">
        <f t="shared" si="13"/>
        <v>73730.088000000003</v>
      </c>
      <c r="X33" s="312"/>
      <c r="Y33" s="161" t="s">
        <v>24</v>
      </c>
      <c r="Z33" s="165">
        <v>56304</v>
      </c>
      <c r="AA33" s="143">
        <f t="shared" si="14"/>
        <v>6221.5919999999996</v>
      </c>
      <c r="AB33" s="143">
        <f t="shared" si="66"/>
        <v>11260.800000000001</v>
      </c>
      <c r="AC33" s="143">
        <f t="shared" si="67"/>
        <v>73786.391999999993</v>
      </c>
      <c r="AD33" s="312"/>
      <c r="AE33" s="161" t="s">
        <v>24</v>
      </c>
      <c r="AF33" s="165">
        <v>57430</v>
      </c>
      <c r="AG33" s="143">
        <f t="shared" si="17"/>
        <v>6346.0150000000003</v>
      </c>
      <c r="AH33" s="174">
        <f t="shared" si="18"/>
        <v>11486</v>
      </c>
      <c r="AI33" s="143">
        <f t="shared" si="19"/>
        <v>75262.014999999999</v>
      </c>
      <c r="AJ33" s="165">
        <v>58004</v>
      </c>
      <c r="AK33" s="143">
        <f t="shared" si="68"/>
        <v>6409.442</v>
      </c>
      <c r="AL33" s="174">
        <f t="shared" si="86"/>
        <v>11600.800000000001</v>
      </c>
      <c r="AM33" s="143">
        <f t="shared" si="69"/>
        <v>76014.241999999998</v>
      </c>
      <c r="AN33" s="165">
        <f t="shared" si="84"/>
        <v>58584.04</v>
      </c>
      <c r="AO33" s="143">
        <f t="shared" si="70"/>
        <v>6473.5364200000004</v>
      </c>
      <c r="AP33" s="174">
        <f t="shared" si="87"/>
        <v>11716.808000000001</v>
      </c>
      <c r="AQ33" s="447">
        <f t="shared" si="71"/>
        <v>76774.384420000002</v>
      </c>
      <c r="AR33" s="172">
        <v>60945</v>
      </c>
      <c r="AS33" s="143">
        <f t="shared" si="72"/>
        <v>6734.4224999999997</v>
      </c>
      <c r="AT33" s="174">
        <f t="shared" si="88"/>
        <v>12189</v>
      </c>
      <c r="AU33" s="143">
        <f t="shared" si="73"/>
        <v>79868.422500000001</v>
      </c>
      <c r="AV33" s="455">
        <f t="shared" ref="AV33:AV39" si="91">AR33*1.02</f>
        <v>62163.9</v>
      </c>
      <c r="AW33" s="143">
        <f t="shared" si="74"/>
        <v>6869.1109500000002</v>
      </c>
      <c r="AX33" s="174">
        <f t="shared" si="89"/>
        <v>12432.78</v>
      </c>
      <c r="AY33" s="143">
        <f t="shared" si="75"/>
        <v>81465.790949999995</v>
      </c>
      <c r="AZ33" s="455">
        <v>63096</v>
      </c>
      <c r="BA33" s="143">
        <f t="shared" si="76"/>
        <v>6972.1080000000002</v>
      </c>
      <c r="BB33" s="174">
        <f t="shared" si="90"/>
        <v>12619.2</v>
      </c>
      <c r="BC33" s="143">
        <f t="shared" si="77"/>
        <v>82687.308000000005</v>
      </c>
      <c r="BD33" s="455">
        <v>64516</v>
      </c>
      <c r="BE33" s="143">
        <f t="shared" si="37"/>
        <v>7129.018</v>
      </c>
      <c r="BF33" s="174">
        <f t="shared" si="38"/>
        <v>12903.2</v>
      </c>
      <c r="BG33" s="143">
        <f t="shared" si="39"/>
        <v>84548.217999999993</v>
      </c>
      <c r="BH33" s="455">
        <v>65161</v>
      </c>
      <c r="BI33" s="143">
        <f t="shared" si="40"/>
        <v>7200.2905000000001</v>
      </c>
      <c r="BJ33" s="174">
        <f t="shared" si="41"/>
        <v>13032.2</v>
      </c>
      <c r="BK33" s="143">
        <f t="shared" si="42"/>
        <v>85393.4905</v>
      </c>
      <c r="BL33" s="455">
        <v>65813</v>
      </c>
      <c r="BM33" s="143">
        <f t="shared" si="43"/>
        <v>7338.1495000000004</v>
      </c>
      <c r="BN33" s="174">
        <f t="shared" si="44"/>
        <v>13162.6</v>
      </c>
      <c r="BO33" s="143">
        <f t="shared" si="45"/>
        <v>86313.749500000005</v>
      </c>
      <c r="BP33" s="455">
        <v>67129</v>
      </c>
      <c r="BQ33" s="143">
        <f t="shared" si="46"/>
        <v>7484.8834999999999</v>
      </c>
      <c r="BR33" s="174">
        <f t="shared" si="47"/>
        <v>13425.800000000001</v>
      </c>
      <c r="BS33" s="143">
        <f t="shared" si="48"/>
        <v>88039.683499999999</v>
      </c>
      <c r="BT33" s="455">
        <v>67800</v>
      </c>
      <c r="BU33" s="143">
        <f t="shared" si="49"/>
        <v>7559.7</v>
      </c>
      <c r="BV33" s="174">
        <f t="shared" si="50"/>
        <v>13560</v>
      </c>
      <c r="BW33" s="143">
        <f t="shared" si="51"/>
        <v>88919.7</v>
      </c>
      <c r="BX33" s="455">
        <v>68478</v>
      </c>
      <c r="BY33" s="143">
        <f t="shared" si="52"/>
        <v>7635.2970000000005</v>
      </c>
      <c r="BZ33" s="174">
        <f t="shared" si="53"/>
        <v>13695.6</v>
      </c>
      <c r="CA33" s="143">
        <f t="shared" si="54"/>
        <v>89808.897000000012</v>
      </c>
      <c r="CB33" s="455">
        <v>69163</v>
      </c>
      <c r="CC33" s="143">
        <f t="shared" si="55"/>
        <v>7711.6745000000001</v>
      </c>
      <c r="CD33" s="174">
        <f t="shared" si="56"/>
        <v>13832.6</v>
      </c>
      <c r="CE33" s="143">
        <f t="shared" si="57"/>
        <v>90707.2745</v>
      </c>
    </row>
    <row r="34" spans="3:83" ht="19.5" thickBot="1" x14ac:dyDescent="0.35">
      <c r="C34" s="156" t="s">
        <v>189</v>
      </c>
      <c r="D34" s="161" t="s">
        <v>26</v>
      </c>
      <c r="E34" s="165">
        <v>55820</v>
      </c>
      <c r="F34" s="143">
        <f t="shared" si="0"/>
        <v>6000.65</v>
      </c>
      <c r="G34" s="174">
        <f t="shared" si="1"/>
        <v>11164</v>
      </c>
      <c r="H34" s="143">
        <f t="shared" si="2"/>
        <v>72984.649999999994</v>
      </c>
      <c r="J34" s="165">
        <f t="shared" si="3"/>
        <v>56378.2</v>
      </c>
      <c r="K34" s="143">
        <f t="shared" si="4"/>
        <v>6117.0346999999992</v>
      </c>
      <c r="L34" s="174">
        <f t="shared" si="5"/>
        <v>11275.64</v>
      </c>
      <c r="M34" s="143">
        <f t="shared" si="6"/>
        <v>73770.874699999986</v>
      </c>
      <c r="O34" s="165">
        <f t="shared" si="7"/>
        <v>56941.981999999996</v>
      </c>
      <c r="P34" s="143">
        <f t="shared" si="8"/>
        <v>6178.2050469999995</v>
      </c>
      <c r="Q34" s="174">
        <f t="shared" si="9"/>
        <v>11388.3964</v>
      </c>
      <c r="R34" s="143">
        <f t="shared" si="10"/>
        <v>74508.583446999997</v>
      </c>
      <c r="T34" s="165">
        <v>57938</v>
      </c>
      <c r="U34" s="143">
        <f t="shared" si="11"/>
        <v>6344.2109999999993</v>
      </c>
      <c r="V34" s="143">
        <f t="shared" si="12"/>
        <v>11587.6</v>
      </c>
      <c r="W34" s="143">
        <f t="shared" si="13"/>
        <v>75869.811000000002</v>
      </c>
      <c r="X34" s="312"/>
      <c r="Y34" s="161" t="s">
        <v>26</v>
      </c>
      <c r="Z34" s="165">
        <v>57938</v>
      </c>
      <c r="AA34" s="143">
        <f t="shared" si="14"/>
        <v>6402.1490000000003</v>
      </c>
      <c r="AB34" s="143">
        <f t="shared" si="66"/>
        <v>11587.6</v>
      </c>
      <c r="AC34" s="143">
        <f t="shared" si="67"/>
        <v>75927.748999999996</v>
      </c>
      <c r="AD34" s="312"/>
      <c r="AE34" s="161" t="s">
        <v>26</v>
      </c>
      <c r="AF34" s="165">
        <v>59097</v>
      </c>
      <c r="AG34" s="143">
        <f t="shared" si="17"/>
        <v>6530.2184999999999</v>
      </c>
      <c r="AH34" s="174">
        <f t="shared" si="18"/>
        <v>11819.400000000001</v>
      </c>
      <c r="AI34" s="143">
        <f t="shared" si="19"/>
        <v>77446.618500000011</v>
      </c>
      <c r="AJ34" s="165">
        <v>59688</v>
      </c>
      <c r="AK34" s="143">
        <f t="shared" si="68"/>
        <v>6595.5240000000003</v>
      </c>
      <c r="AL34" s="174">
        <f t="shared" si="86"/>
        <v>11937.6</v>
      </c>
      <c r="AM34" s="143">
        <f t="shared" si="69"/>
        <v>78221.124000000011</v>
      </c>
      <c r="AN34" s="165">
        <f t="shared" si="84"/>
        <v>60284.88</v>
      </c>
      <c r="AO34" s="143">
        <f t="shared" si="70"/>
        <v>6661.4792399999997</v>
      </c>
      <c r="AP34" s="174">
        <f t="shared" si="87"/>
        <v>12056.976000000001</v>
      </c>
      <c r="AQ34" s="447">
        <f t="shared" si="71"/>
        <v>79003.335239999986</v>
      </c>
      <c r="AR34" s="172">
        <v>62714</v>
      </c>
      <c r="AS34" s="143">
        <f t="shared" si="72"/>
        <v>6929.8969999999999</v>
      </c>
      <c r="AT34" s="174">
        <f t="shared" si="88"/>
        <v>12542.800000000001</v>
      </c>
      <c r="AU34" s="143">
        <f t="shared" si="73"/>
        <v>82186.697</v>
      </c>
      <c r="AV34" s="455">
        <v>63969</v>
      </c>
      <c r="AW34" s="143">
        <f t="shared" si="74"/>
        <v>7068.5744999999997</v>
      </c>
      <c r="AX34" s="174">
        <f t="shared" si="89"/>
        <v>12793.800000000001</v>
      </c>
      <c r="AY34" s="143">
        <f t="shared" si="75"/>
        <v>83831.374500000005</v>
      </c>
      <c r="AZ34" s="455">
        <v>64928</v>
      </c>
      <c r="BA34" s="143">
        <f t="shared" si="76"/>
        <v>7174.5439999999999</v>
      </c>
      <c r="BB34" s="174">
        <f t="shared" si="90"/>
        <v>12985.6</v>
      </c>
      <c r="BC34" s="143">
        <f t="shared" si="77"/>
        <v>85088.144</v>
      </c>
      <c r="BD34" s="455">
        <v>66389</v>
      </c>
      <c r="BE34" s="143">
        <f t="shared" si="37"/>
        <v>7335.9845000000005</v>
      </c>
      <c r="BF34" s="174">
        <f t="shared" si="38"/>
        <v>13277.800000000001</v>
      </c>
      <c r="BG34" s="143">
        <f t="shared" si="39"/>
        <v>87002.784500000009</v>
      </c>
      <c r="BH34" s="455">
        <v>67053</v>
      </c>
      <c r="BI34" s="143">
        <f t="shared" si="40"/>
        <v>7409.3564999999999</v>
      </c>
      <c r="BJ34" s="174">
        <f t="shared" si="41"/>
        <v>13410.6</v>
      </c>
      <c r="BK34" s="143">
        <f t="shared" si="42"/>
        <v>87872.9565</v>
      </c>
      <c r="BL34" s="455">
        <v>67723</v>
      </c>
      <c r="BM34" s="143">
        <f t="shared" si="43"/>
        <v>7551.1144999999997</v>
      </c>
      <c r="BN34" s="174">
        <f t="shared" si="44"/>
        <v>13544.6</v>
      </c>
      <c r="BO34" s="143">
        <f t="shared" si="45"/>
        <v>88818.714500000002</v>
      </c>
      <c r="BP34" s="455">
        <v>69078</v>
      </c>
      <c r="BQ34" s="143">
        <f t="shared" si="46"/>
        <v>7702.1970000000001</v>
      </c>
      <c r="BR34" s="174">
        <f t="shared" si="47"/>
        <v>13815.6</v>
      </c>
      <c r="BS34" s="143">
        <f t="shared" si="48"/>
        <v>90595.797000000006</v>
      </c>
      <c r="BT34" s="455">
        <v>69769</v>
      </c>
      <c r="BU34" s="143">
        <f t="shared" si="49"/>
        <v>7779.2435000000005</v>
      </c>
      <c r="BV34" s="174">
        <f t="shared" si="50"/>
        <v>13953.800000000001</v>
      </c>
      <c r="BW34" s="143">
        <f t="shared" si="51"/>
        <v>91502.0435</v>
      </c>
      <c r="BX34" s="455">
        <v>70466</v>
      </c>
      <c r="BY34" s="143">
        <f t="shared" si="52"/>
        <v>7856.9589999999998</v>
      </c>
      <c r="BZ34" s="174">
        <f t="shared" si="53"/>
        <v>14093.2</v>
      </c>
      <c r="CA34" s="143">
        <f t="shared" si="54"/>
        <v>92416.159</v>
      </c>
      <c r="CB34" s="455">
        <v>71171</v>
      </c>
      <c r="CC34" s="143">
        <f t="shared" si="55"/>
        <v>7935.5664999999999</v>
      </c>
      <c r="CD34" s="174">
        <f t="shared" si="56"/>
        <v>14234.2</v>
      </c>
      <c r="CE34" s="143">
        <f t="shared" si="57"/>
        <v>93340.766499999998</v>
      </c>
    </row>
    <row r="35" spans="3:83" ht="19.5" thickBot="1" x14ac:dyDescent="0.35">
      <c r="C35" s="141"/>
      <c r="D35" s="162" t="s">
        <v>28</v>
      </c>
      <c r="E35" s="166">
        <v>57442</v>
      </c>
      <c r="F35" s="143">
        <f t="shared" si="0"/>
        <v>6175.0150000000003</v>
      </c>
      <c r="G35" s="174">
        <f t="shared" si="1"/>
        <v>11488.400000000001</v>
      </c>
      <c r="H35" s="143">
        <f t="shared" si="2"/>
        <v>75105.415000000008</v>
      </c>
      <c r="I35" t="s">
        <v>232</v>
      </c>
      <c r="J35" s="166">
        <f t="shared" si="3"/>
        <v>58016.42</v>
      </c>
      <c r="K35" s="143">
        <f t="shared" si="4"/>
        <v>6294.7815700000001</v>
      </c>
      <c r="L35" s="174">
        <f t="shared" si="5"/>
        <v>11603.284</v>
      </c>
      <c r="M35" s="143">
        <f t="shared" si="6"/>
        <v>75914.48556999999</v>
      </c>
      <c r="O35" s="166">
        <f t="shared" si="7"/>
        <v>58596.584199999998</v>
      </c>
      <c r="P35" s="143">
        <f t="shared" si="8"/>
        <v>6357.7293856999995</v>
      </c>
      <c r="Q35" s="174">
        <f t="shared" si="9"/>
        <v>11719.31684</v>
      </c>
      <c r="R35" s="143">
        <f t="shared" si="10"/>
        <v>76673.630425699987</v>
      </c>
      <c r="T35" s="166">
        <v>59622</v>
      </c>
      <c r="U35" s="143">
        <f t="shared" si="11"/>
        <v>6528.6089999999995</v>
      </c>
      <c r="V35" s="143">
        <f t="shared" si="12"/>
        <v>11924.400000000001</v>
      </c>
      <c r="W35" s="143">
        <f t="shared" si="13"/>
        <v>78075.008999999991</v>
      </c>
      <c r="X35" s="312"/>
      <c r="Y35" s="162" t="s">
        <v>28</v>
      </c>
      <c r="Z35" s="166">
        <v>59622</v>
      </c>
      <c r="AA35" s="143">
        <f t="shared" si="14"/>
        <v>6588.2309999999998</v>
      </c>
      <c r="AB35" s="143">
        <f t="shared" si="66"/>
        <v>11924.400000000001</v>
      </c>
      <c r="AC35" s="143">
        <f t="shared" si="67"/>
        <v>78134.630999999994</v>
      </c>
      <c r="AD35" s="312"/>
      <c r="AE35" s="162" t="s">
        <v>28</v>
      </c>
      <c r="AF35" s="166">
        <v>60814</v>
      </c>
      <c r="AG35" s="143">
        <f t="shared" si="17"/>
        <v>6719.9470000000001</v>
      </c>
      <c r="AH35" s="174">
        <f t="shared" si="18"/>
        <v>12162.800000000001</v>
      </c>
      <c r="AI35" s="143">
        <f t="shared" si="19"/>
        <v>79696.747000000003</v>
      </c>
      <c r="AJ35" s="166">
        <v>61422</v>
      </c>
      <c r="AK35" s="143">
        <f t="shared" si="68"/>
        <v>6787.1310000000003</v>
      </c>
      <c r="AL35" s="174">
        <f t="shared" si="86"/>
        <v>12284.400000000001</v>
      </c>
      <c r="AM35" s="143">
        <f t="shared" si="69"/>
        <v>80493.530999999988</v>
      </c>
      <c r="AN35" s="166">
        <f t="shared" si="84"/>
        <v>62036.22</v>
      </c>
      <c r="AO35" s="143">
        <f t="shared" si="70"/>
        <v>6855.0023099999999</v>
      </c>
      <c r="AP35" s="174">
        <f t="shared" si="87"/>
        <v>12407.244000000001</v>
      </c>
      <c r="AQ35" s="447">
        <f t="shared" si="71"/>
        <v>81298.466310000003</v>
      </c>
      <c r="AR35" s="172">
        <v>64537</v>
      </c>
      <c r="AS35" s="143">
        <f t="shared" si="72"/>
        <v>7131.3384999999998</v>
      </c>
      <c r="AT35" s="174">
        <f t="shared" si="88"/>
        <v>12907.400000000001</v>
      </c>
      <c r="AU35" s="143">
        <f t="shared" si="73"/>
        <v>84575.738500000007</v>
      </c>
      <c r="AV35" s="455">
        <f t="shared" si="91"/>
        <v>65827.740000000005</v>
      </c>
      <c r="AW35" s="143">
        <f t="shared" si="74"/>
        <v>7273.9652700000006</v>
      </c>
      <c r="AX35" s="174">
        <f t="shared" si="89"/>
        <v>13165.548000000003</v>
      </c>
      <c r="AY35" s="143">
        <f t="shared" si="75"/>
        <v>86267.253270000016</v>
      </c>
      <c r="AZ35" s="455">
        <v>66815</v>
      </c>
      <c r="BA35" s="143">
        <f t="shared" si="76"/>
        <v>7383.0574999999999</v>
      </c>
      <c r="BB35" s="174">
        <f t="shared" si="90"/>
        <v>13363</v>
      </c>
      <c r="BC35" s="143">
        <f t="shared" si="77"/>
        <v>87561.057499999995</v>
      </c>
      <c r="BD35" s="455">
        <v>68318</v>
      </c>
      <c r="BE35" s="143">
        <f t="shared" si="37"/>
        <v>7549.1390000000001</v>
      </c>
      <c r="BF35" s="174">
        <f t="shared" si="38"/>
        <v>13663.6</v>
      </c>
      <c r="BG35" s="143">
        <f t="shared" si="39"/>
        <v>89530.739000000001</v>
      </c>
      <c r="BH35" s="455">
        <v>69001</v>
      </c>
      <c r="BI35" s="143">
        <f t="shared" si="40"/>
        <v>7624.6104999999998</v>
      </c>
      <c r="BJ35" s="174">
        <f t="shared" si="41"/>
        <v>13800.2</v>
      </c>
      <c r="BK35" s="143">
        <f t="shared" si="42"/>
        <v>90425.810499999992</v>
      </c>
      <c r="BL35" s="455">
        <v>69691</v>
      </c>
      <c r="BM35" s="143">
        <f t="shared" si="43"/>
        <v>7770.5465000000004</v>
      </c>
      <c r="BN35" s="174">
        <f t="shared" si="44"/>
        <v>13938.2</v>
      </c>
      <c r="BO35" s="143">
        <f t="shared" si="45"/>
        <v>91399.746499999994</v>
      </c>
      <c r="BP35" s="455">
        <v>71085</v>
      </c>
      <c r="BQ35" s="143">
        <f t="shared" si="46"/>
        <v>7925.9775</v>
      </c>
      <c r="BR35" s="174">
        <f t="shared" si="47"/>
        <v>14217</v>
      </c>
      <c r="BS35" s="143">
        <f t="shared" si="48"/>
        <v>93227.977499999994</v>
      </c>
      <c r="BT35" s="455">
        <v>71796</v>
      </c>
      <c r="BU35" s="143">
        <f t="shared" si="49"/>
        <v>8005.2539999999999</v>
      </c>
      <c r="BV35" s="174">
        <f t="shared" si="50"/>
        <v>14359.2</v>
      </c>
      <c r="BW35" s="143">
        <f t="shared" si="51"/>
        <v>94160.453999999998</v>
      </c>
      <c r="BX35" s="455">
        <v>72514</v>
      </c>
      <c r="BY35" s="143">
        <f t="shared" si="52"/>
        <v>8085.3109999999997</v>
      </c>
      <c r="BZ35" s="174">
        <f t="shared" si="53"/>
        <v>14502.800000000001</v>
      </c>
      <c r="CA35" s="143">
        <f t="shared" si="54"/>
        <v>95102.111000000004</v>
      </c>
      <c r="CB35" s="455">
        <v>73239</v>
      </c>
      <c r="CC35" s="143">
        <f t="shared" si="55"/>
        <v>8166.1485000000002</v>
      </c>
      <c r="CD35" s="174">
        <f t="shared" si="56"/>
        <v>14647.800000000001</v>
      </c>
      <c r="CE35" s="143">
        <f t="shared" si="57"/>
        <v>96052.948499999999</v>
      </c>
    </row>
    <row r="36" spans="3:83" ht="19.5" thickBot="1" x14ac:dyDescent="0.35">
      <c r="C36" s="154"/>
      <c r="D36" s="167" t="s">
        <v>22</v>
      </c>
      <c r="E36" s="168">
        <v>64125</v>
      </c>
      <c r="F36" s="143">
        <f t="shared" si="0"/>
        <v>6893.4375</v>
      </c>
      <c r="G36" s="174">
        <f t="shared" si="1"/>
        <v>12825</v>
      </c>
      <c r="H36" s="143">
        <f t="shared" si="2"/>
        <v>83843.4375</v>
      </c>
      <c r="J36" s="168">
        <f t="shared" si="3"/>
        <v>64766.25</v>
      </c>
      <c r="K36" s="143">
        <f t="shared" si="4"/>
        <v>7027.1381250000004</v>
      </c>
      <c r="L36" s="174">
        <f t="shared" si="5"/>
        <v>12953.25</v>
      </c>
      <c r="M36" s="143">
        <f t="shared" si="6"/>
        <v>84746.638124999998</v>
      </c>
      <c r="O36" s="168">
        <f t="shared" si="7"/>
        <v>65413.912499999999</v>
      </c>
      <c r="P36" s="143">
        <f t="shared" si="8"/>
        <v>7097.40950625</v>
      </c>
      <c r="Q36" s="174">
        <f t="shared" si="9"/>
        <v>13082.782500000001</v>
      </c>
      <c r="R36" s="143">
        <f t="shared" si="10"/>
        <v>85594.104506250005</v>
      </c>
      <c r="T36" s="168">
        <v>66559</v>
      </c>
      <c r="U36" s="143">
        <f t="shared" si="11"/>
        <v>7288.2104999999992</v>
      </c>
      <c r="V36" s="143">
        <f t="shared" si="12"/>
        <v>13311.800000000001</v>
      </c>
      <c r="W36" s="143">
        <f t="shared" si="13"/>
        <v>87159.010500000004</v>
      </c>
      <c r="X36" s="312"/>
      <c r="Y36" s="167" t="s">
        <v>22</v>
      </c>
      <c r="Z36" s="168">
        <v>66559</v>
      </c>
      <c r="AA36" s="143">
        <f t="shared" si="14"/>
        <v>7354.7695000000003</v>
      </c>
      <c r="AB36" s="143">
        <f t="shared" si="66"/>
        <v>13311.800000000001</v>
      </c>
      <c r="AC36" s="143">
        <f t="shared" si="67"/>
        <v>87225.569499999998</v>
      </c>
      <c r="AD36" s="312"/>
      <c r="AE36" s="167" t="s">
        <v>22</v>
      </c>
      <c r="AF36" s="168">
        <v>67890</v>
      </c>
      <c r="AG36" s="143">
        <f t="shared" si="17"/>
        <v>7501.8450000000003</v>
      </c>
      <c r="AH36" s="174">
        <f t="shared" si="18"/>
        <v>13578</v>
      </c>
      <c r="AI36" s="143">
        <f t="shared" si="19"/>
        <v>88969.845000000001</v>
      </c>
      <c r="AJ36" s="168">
        <v>68569</v>
      </c>
      <c r="AK36" s="143">
        <f t="shared" si="68"/>
        <v>7576.8744999999999</v>
      </c>
      <c r="AL36" s="174">
        <f t="shared" si="86"/>
        <v>13713.800000000001</v>
      </c>
      <c r="AM36" s="143">
        <f t="shared" si="69"/>
        <v>89859.674500000008</v>
      </c>
      <c r="AN36" s="168">
        <f t="shared" si="84"/>
        <v>69254.69</v>
      </c>
      <c r="AO36" s="143">
        <f t="shared" si="70"/>
        <v>7652.6432450000002</v>
      </c>
      <c r="AP36" s="174">
        <f t="shared" si="87"/>
        <v>13850.938000000002</v>
      </c>
      <c r="AQ36" s="447">
        <f t="shared" si="71"/>
        <v>90758.271245000011</v>
      </c>
      <c r="AR36" s="172">
        <v>72045</v>
      </c>
      <c r="AS36" s="143">
        <f t="shared" si="72"/>
        <v>7960.9724999999999</v>
      </c>
      <c r="AT36" s="174">
        <f t="shared" si="88"/>
        <v>14409</v>
      </c>
      <c r="AU36" s="143">
        <f t="shared" si="73"/>
        <v>94414.972500000003</v>
      </c>
      <c r="AV36" s="455">
        <f t="shared" si="91"/>
        <v>73485.899999999994</v>
      </c>
      <c r="AW36" s="143">
        <f t="shared" si="74"/>
        <v>8120.1919499999995</v>
      </c>
      <c r="AX36" s="174">
        <f t="shared" si="89"/>
        <v>14697.18</v>
      </c>
      <c r="AY36" s="143">
        <f t="shared" si="75"/>
        <v>96303.271949999995</v>
      </c>
      <c r="AZ36" s="455">
        <v>74589</v>
      </c>
      <c r="BA36" s="143">
        <f t="shared" si="76"/>
        <v>8242.0845000000008</v>
      </c>
      <c r="BB36" s="174">
        <f t="shared" si="90"/>
        <v>14917.800000000001</v>
      </c>
      <c r="BC36" s="143">
        <f t="shared" si="77"/>
        <v>97748.8845</v>
      </c>
      <c r="BD36" s="455">
        <v>76267</v>
      </c>
      <c r="BE36" s="143">
        <f t="shared" si="37"/>
        <v>8427.5035000000007</v>
      </c>
      <c r="BF36" s="174">
        <f t="shared" si="38"/>
        <v>15253.400000000001</v>
      </c>
      <c r="BG36" s="143">
        <f t="shared" si="39"/>
        <v>99947.903500000015</v>
      </c>
      <c r="BH36" s="455">
        <v>77029</v>
      </c>
      <c r="BI36" s="143">
        <f t="shared" si="40"/>
        <v>8511.7044999999998</v>
      </c>
      <c r="BJ36" s="174">
        <f t="shared" si="41"/>
        <v>15405.800000000001</v>
      </c>
      <c r="BK36" s="143">
        <f t="shared" si="42"/>
        <v>100946.5045</v>
      </c>
      <c r="BL36" s="455">
        <v>77800</v>
      </c>
      <c r="BM36" s="143">
        <f t="shared" si="43"/>
        <v>8674.7000000000007</v>
      </c>
      <c r="BN36" s="174">
        <f t="shared" si="44"/>
        <v>15560</v>
      </c>
      <c r="BO36" s="143">
        <f t="shared" si="45"/>
        <v>102034.7</v>
      </c>
      <c r="BP36" s="455">
        <v>79356</v>
      </c>
      <c r="BQ36" s="143">
        <f t="shared" si="46"/>
        <v>8848.1939999999995</v>
      </c>
      <c r="BR36" s="174">
        <f t="shared" si="47"/>
        <v>15871.2</v>
      </c>
      <c r="BS36" s="143">
        <f t="shared" si="48"/>
        <v>104075.394</v>
      </c>
      <c r="BT36" s="455">
        <v>80149</v>
      </c>
      <c r="BU36" s="143">
        <f t="shared" si="49"/>
        <v>8936.6134999999995</v>
      </c>
      <c r="BV36" s="174">
        <f t="shared" si="50"/>
        <v>16029.800000000001</v>
      </c>
      <c r="BW36" s="143">
        <f t="shared" si="51"/>
        <v>105115.41350000001</v>
      </c>
      <c r="BX36" s="455">
        <v>80951</v>
      </c>
      <c r="BY36" s="143">
        <f t="shared" si="52"/>
        <v>9026.0365000000002</v>
      </c>
      <c r="BZ36" s="174">
        <f t="shared" si="53"/>
        <v>16190.2</v>
      </c>
      <c r="CA36" s="143">
        <f t="shared" si="54"/>
        <v>106167.2365</v>
      </c>
      <c r="CB36" s="455">
        <v>81760</v>
      </c>
      <c r="CC36" s="143">
        <f t="shared" si="55"/>
        <v>9116.24</v>
      </c>
      <c r="CD36" s="174">
        <f t="shared" si="56"/>
        <v>16352</v>
      </c>
      <c r="CE36" s="143">
        <f t="shared" si="57"/>
        <v>107228.24</v>
      </c>
    </row>
    <row r="37" spans="3:83" ht="19.5" thickBot="1" x14ac:dyDescent="0.35">
      <c r="C37" s="155" t="s">
        <v>49</v>
      </c>
      <c r="D37" s="161" t="s">
        <v>24</v>
      </c>
      <c r="E37" s="165">
        <v>65996</v>
      </c>
      <c r="F37" s="143">
        <f t="shared" si="0"/>
        <v>7094.57</v>
      </c>
      <c r="G37" s="174">
        <f t="shared" si="1"/>
        <v>13199.2</v>
      </c>
      <c r="H37" s="143">
        <f t="shared" si="2"/>
        <v>86289.77</v>
      </c>
      <c r="J37" s="165">
        <f t="shared" si="3"/>
        <v>66655.960000000006</v>
      </c>
      <c r="K37" s="143">
        <f t="shared" si="4"/>
        <v>7232.1716600000009</v>
      </c>
      <c r="L37" s="174">
        <f t="shared" si="5"/>
        <v>13331.192000000003</v>
      </c>
      <c r="M37" s="143">
        <f t="shared" si="6"/>
        <v>87219.323660000024</v>
      </c>
      <c r="O37" s="165">
        <f t="shared" si="7"/>
        <v>67322.519600000014</v>
      </c>
      <c r="P37" s="143">
        <f t="shared" si="8"/>
        <v>7304.4933766000013</v>
      </c>
      <c r="Q37" s="174">
        <f t="shared" si="9"/>
        <v>13464.503920000003</v>
      </c>
      <c r="R37" s="143">
        <f t="shared" si="10"/>
        <v>88091.51689660002</v>
      </c>
      <c r="T37" s="165">
        <v>68501</v>
      </c>
      <c r="U37" s="143">
        <f t="shared" si="11"/>
        <v>7500.8594999999987</v>
      </c>
      <c r="V37" s="143">
        <f t="shared" si="12"/>
        <v>13700.2</v>
      </c>
      <c r="W37" s="143">
        <f t="shared" si="13"/>
        <v>89702.059499999988</v>
      </c>
      <c r="X37" s="312"/>
      <c r="Y37" s="161" t="s">
        <v>24</v>
      </c>
      <c r="Z37" s="165">
        <v>68501</v>
      </c>
      <c r="AA37" s="143">
        <f t="shared" si="14"/>
        <v>7569.3604999999998</v>
      </c>
      <c r="AB37" s="143">
        <f t="shared" si="66"/>
        <v>13700.2</v>
      </c>
      <c r="AC37" s="143">
        <f t="shared" si="67"/>
        <v>89770.560499999992</v>
      </c>
      <c r="AD37" s="312"/>
      <c r="AE37" s="161" t="s">
        <v>24</v>
      </c>
      <c r="AF37" s="165">
        <v>69871</v>
      </c>
      <c r="AG37" s="143">
        <f t="shared" si="17"/>
        <v>7720.7455</v>
      </c>
      <c r="AH37" s="174">
        <f t="shared" si="18"/>
        <v>13974.2</v>
      </c>
      <c r="AI37" s="143">
        <f t="shared" si="19"/>
        <v>91565.945500000002</v>
      </c>
      <c r="AJ37" s="165">
        <v>70569</v>
      </c>
      <c r="AK37" s="143">
        <f t="shared" si="68"/>
        <v>7797.8744999999999</v>
      </c>
      <c r="AL37" s="174">
        <f t="shared" si="86"/>
        <v>14113.800000000001</v>
      </c>
      <c r="AM37" s="143">
        <f t="shared" si="69"/>
        <v>92480.674500000008</v>
      </c>
      <c r="AN37" s="165">
        <f t="shared" si="84"/>
        <v>71274.69</v>
      </c>
      <c r="AO37" s="143">
        <f t="shared" si="70"/>
        <v>7875.8532450000002</v>
      </c>
      <c r="AP37" s="174">
        <f t="shared" si="87"/>
        <v>14254.938000000002</v>
      </c>
      <c r="AQ37" s="447">
        <f t="shared" si="71"/>
        <v>93405.481245000003</v>
      </c>
      <c r="AR37" s="172">
        <v>74147</v>
      </c>
      <c r="AS37" s="143">
        <f t="shared" si="72"/>
        <v>8193.2435000000005</v>
      </c>
      <c r="AT37" s="174">
        <f t="shared" si="88"/>
        <v>14829.400000000001</v>
      </c>
      <c r="AU37" s="143">
        <f t="shared" si="73"/>
        <v>97169.643500000006</v>
      </c>
      <c r="AV37" s="455">
        <f t="shared" si="91"/>
        <v>75629.94</v>
      </c>
      <c r="AW37" s="143">
        <f t="shared" si="74"/>
        <v>8357.1083699999999</v>
      </c>
      <c r="AX37" s="174">
        <f t="shared" si="89"/>
        <v>15125.988000000001</v>
      </c>
      <c r="AY37" s="143">
        <f t="shared" si="75"/>
        <v>99113.036370000002</v>
      </c>
      <c r="AZ37" s="455">
        <v>76765</v>
      </c>
      <c r="BA37" s="143">
        <f t="shared" si="76"/>
        <v>8482.5324999999993</v>
      </c>
      <c r="BB37" s="174">
        <f t="shared" si="90"/>
        <v>15353</v>
      </c>
      <c r="BC37" s="143">
        <f t="shared" si="77"/>
        <v>100600.5325</v>
      </c>
      <c r="BD37" s="455">
        <v>78492</v>
      </c>
      <c r="BE37" s="143">
        <f t="shared" si="37"/>
        <v>8673.366</v>
      </c>
      <c r="BF37" s="174">
        <f t="shared" si="38"/>
        <v>15698.400000000001</v>
      </c>
      <c r="BG37" s="143">
        <f t="shared" si="39"/>
        <v>102863.766</v>
      </c>
      <c r="BH37" s="455">
        <v>79277</v>
      </c>
      <c r="BI37" s="143">
        <f t="shared" si="40"/>
        <v>8760.1085000000003</v>
      </c>
      <c r="BJ37" s="174">
        <f t="shared" si="41"/>
        <v>15855.400000000001</v>
      </c>
      <c r="BK37" s="143">
        <f t="shared" si="42"/>
        <v>103892.5085</v>
      </c>
      <c r="BL37" s="455">
        <v>80070</v>
      </c>
      <c r="BM37" s="143">
        <f t="shared" si="43"/>
        <v>8927.8050000000003</v>
      </c>
      <c r="BN37" s="174">
        <f t="shared" si="44"/>
        <v>16014</v>
      </c>
      <c r="BO37" s="143">
        <f t="shared" si="45"/>
        <v>105011.80499999999</v>
      </c>
      <c r="BP37" s="455">
        <v>81671</v>
      </c>
      <c r="BQ37" s="143">
        <f t="shared" si="46"/>
        <v>9106.3165000000008</v>
      </c>
      <c r="BR37" s="174">
        <f t="shared" si="47"/>
        <v>16334.2</v>
      </c>
      <c r="BS37" s="143">
        <f t="shared" si="48"/>
        <v>107111.5165</v>
      </c>
      <c r="BT37" s="455">
        <v>82488</v>
      </c>
      <c r="BU37" s="143">
        <f t="shared" si="49"/>
        <v>9197.4120000000003</v>
      </c>
      <c r="BV37" s="174">
        <f t="shared" si="50"/>
        <v>16497.600000000002</v>
      </c>
      <c r="BW37" s="143">
        <f t="shared" si="51"/>
        <v>108183.012</v>
      </c>
      <c r="BX37" s="455">
        <v>83313</v>
      </c>
      <c r="BY37" s="143">
        <f t="shared" si="52"/>
        <v>9289.3994999999995</v>
      </c>
      <c r="BZ37" s="174">
        <f t="shared" si="53"/>
        <v>16662.600000000002</v>
      </c>
      <c r="CA37" s="143">
        <f t="shared" si="54"/>
        <v>109264.99950000001</v>
      </c>
      <c r="CB37" s="455">
        <v>84146</v>
      </c>
      <c r="CC37" s="143">
        <f t="shared" si="55"/>
        <v>9382.2790000000005</v>
      </c>
      <c r="CD37" s="174">
        <f t="shared" si="56"/>
        <v>16829.2</v>
      </c>
      <c r="CE37" s="143">
        <f t="shared" si="57"/>
        <v>110357.47899999999</v>
      </c>
    </row>
    <row r="38" spans="3:83" ht="19.5" thickBot="1" x14ac:dyDescent="0.35">
      <c r="C38" s="156" t="s">
        <v>188</v>
      </c>
      <c r="D38" s="161" t="s">
        <v>26</v>
      </c>
      <c r="E38" s="165">
        <v>65996</v>
      </c>
      <c r="F38" s="143">
        <f t="shared" si="0"/>
        <v>7094.57</v>
      </c>
      <c r="G38" s="174">
        <f t="shared" si="1"/>
        <v>13199.2</v>
      </c>
      <c r="H38" s="143">
        <f t="shared" si="2"/>
        <v>86289.77</v>
      </c>
      <c r="J38" s="165">
        <f t="shared" si="3"/>
        <v>66655.960000000006</v>
      </c>
      <c r="K38" s="143">
        <f t="shared" si="4"/>
        <v>7232.1716600000009</v>
      </c>
      <c r="L38" s="174">
        <f t="shared" si="5"/>
        <v>13331.192000000003</v>
      </c>
      <c r="M38" s="143">
        <f t="shared" si="6"/>
        <v>87219.323660000024</v>
      </c>
      <c r="O38" s="165">
        <f t="shared" si="7"/>
        <v>67322.519600000014</v>
      </c>
      <c r="P38" s="143">
        <f t="shared" si="8"/>
        <v>7304.4933766000013</v>
      </c>
      <c r="Q38" s="174">
        <f t="shared" si="9"/>
        <v>13464.503920000003</v>
      </c>
      <c r="R38" s="143">
        <f t="shared" si="10"/>
        <v>88091.51689660002</v>
      </c>
      <c r="T38" s="165">
        <v>69423</v>
      </c>
      <c r="U38" s="143">
        <f t="shared" si="11"/>
        <v>7601.8184999999994</v>
      </c>
      <c r="V38" s="143">
        <f t="shared" si="12"/>
        <v>13884.6</v>
      </c>
      <c r="W38" s="143">
        <f t="shared" si="13"/>
        <v>90909.4185</v>
      </c>
      <c r="X38" s="312"/>
      <c r="Y38" s="161" t="s">
        <v>26</v>
      </c>
      <c r="Z38" s="165">
        <v>69423</v>
      </c>
      <c r="AA38" s="143">
        <f t="shared" si="14"/>
        <v>7671.2415000000001</v>
      </c>
      <c r="AB38" s="143">
        <f t="shared" si="66"/>
        <v>13884.6</v>
      </c>
      <c r="AC38" s="143">
        <f t="shared" si="67"/>
        <v>90978.84150000001</v>
      </c>
      <c r="AD38" s="312"/>
      <c r="AE38" s="161" t="s">
        <v>26</v>
      </c>
      <c r="AF38" s="165">
        <v>70812</v>
      </c>
      <c r="AG38" s="143">
        <f t="shared" si="17"/>
        <v>7824.7259999999997</v>
      </c>
      <c r="AH38" s="174">
        <f t="shared" si="18"/>
        <v>14162.400000000001</v>
      </c>
      <c r="AI38" s="143">
        <f t="shared" si="19"/>
        <v>92799.125999999989</v>
      </c>
      <c r="AJ38" s="165">
        <v>71520</v>
      </c>
      <c r="AK38" s="143">
        <f t="shared" si="68"/>
        <v>7902.96</v>
      </c>
      <c r="AL38" s="174">
        <f t="shared" si="86"/>
        <v>14304</v>
      </c>
      <c r="AM38" s="143">
        <f t="shared" si="69"/>
        <v>93726.96</v>
      </c>
      <c r="AN38" s="165">
        <f t="shared" si="84"/>
        <v>72235.199999999997</v>
      </c>
      <c r="AO38" s="143">
        <f t="shared" si="70"/>
        <v>7981.9895999999999</v>
      </c>
      <c r="AP38" s="174">
        <f t="shared" si="87"/>
        <v>14447.04</v>
      </c>
      <c r="AQ38" s="447">
        <f t="shared" si="71"/>
        <v>94664.229599999991</v>
      </c>
      <c r="AR38" s="172">
        <v>75146</v>
      </c>
      <c r="AS38" s="143">
        <f t="shared" si="72"/>
        <v>8303.6329999999998</v>
      </c>
      <c r="AT38" s="174">
        <f t="shared" si="88"/>
        <v>15029.2</v>
      </c>
      <c r="AU38" s="143">
        <f t="shared" si="73"/>
        <v>98478.832999999999</v>
      </c>
      <c r="AV38" s="455">
        <f t="shared" si="91"/>
        <v>76648.92</v>
      </c>
      <c r="AW38" s="143">
        <f t="shared" si="74"/>
        <v>8469.7056599999996</v>
      </c>
      <c r="AX38" s="174">
        <f t="shared" si="89"/>
        <v>15329.784</v>
      </c>
      <c r="AY38" s="143">
        <f t="shared" si="75"/>
        <v>100448.40965999999</v>
      </c>
      <c r="AZ38" s="455">
        <v>77799</v>
      </c>
      <c r="BA38" s="143">
        <f t="shared" si="76"/>
        <v>8596.7895000000008</v>
      </c>
      <c r="BB38" s="174">
        <f t="shared" si="90"/>
        <v>15559.800000000001</v>
      </c>
      <c r="BC38" s="143">
        <f t="shared" si="77"/>
        <v>101955.5895</v>
      </c>
      <c r="BD38" s="455">
        <v>79549</v>
      </c>
      <c r="BE38" s="143">
        <f t="shared" si="37"/>
        <v>8790.1645000000008</v>
      </c>
      <c r="BF38" s="174">
        <f t="shared" si="38"/>
        <v>15909.800000000001</v>
      </c>
      <c r="BG38" s="143">
        <f t="shared" si="39"/>
        <v>104248.9645</v>
      </c>
      <c r="BH38" s="455">
        <v>80345</v>
      </c>
      <c r="BI38" s="143">
        <f t="shared" si="40"/>
        <v>8878.1224999999995</v>
      </c>
      <c r="BJ38" s="174">
        <f t="shared" si="41"/>
        <v>16069</v>
      </c>
      <c r="BK38" s="143">
        <f t="shared" si="42"/>
        <v>105292.1225</v>
      </c>
      <c r="BL38" s="455">
        <v>81148</v>
      </c>
      <c r="BM38" s="143">
        <f t="shared" si="43"/>
        <v>9048.0020000000004</v>
      </c>
      <c r="BN38" s="174">
        <f t="shared" si="44"/>
        <v>16229.6</v>
      </c>
      <c r="BO38" s="143">
        <f t="shared" si="45"/>
        <v>106425.60200000001</v>
      </c>
      <c r="BP38" s="455">
        <v>82771</v>
      </c>
      <c r="BQ38" s="143">
        <f t="shared" si="46"/>
        <v>9228.9665000000005</v>
      </c>
      <c r="BR38" s="174">
        <f t="shared" si="47"/>
        <v>16554.2</v>
      </c>
      <c r="BS38" s="143">
        <f t="shared" si="48"/>
        <v>108554.16649999999</v>
      </c>
      <c r="BT38" s="455">
        <v>83599</v>
      </c>
      <c r="BU38" s="143">
        <f t="shared" si="49"/>
        <v>9321.2885000000006</v>
      </c>
      <c r="BV38" s="174">
        <f t="shared" si="50"/>
        <v>16719.8</v>
      </c>
      <c r="BW38" s="143">
        <f t="shared" si="51"/>
        <v>109640.0885</v>
      </c>
      <c r="BX38" s="455">
        <v>84435</v>
      </c>
      <c r="BY38" s="143">
        <f t="shared" si="52"/>
        <v>9414.5025000000005</v>
      </c>
      <c r="BZ38" s="174">
        <f t="shared" si="53"/>
        <v>16887</v>
      </c>
      <c r="CA38" s="143">
        <f t="shared" si="54"/>
        <v>110736.5025</v>
      </c>
      <c r="CB38" s="455">
        <v>85279</v>
      </c>
      <c r="CC38" s="143">
        <f t="shared" si="55"/>
        <v>9508.6085000000003</v>
      </c>
      <c r="CD38" s="174">
        <f t="shared" si="56"/>
        <v>17055.8</v>
      </c>
      <c r="CE38" s="143">
        <f t="shared" si="57"/>
        <v>111843.40850000001</v>
      </c>
    </row>
    <row r="39" spans="3:83" ht="19.5" thickBot="1" x14ac:dyDescent="0.35">
      <c r="C39" s="141"/>
      <c r="D39" s="162" t="s">
        <v>28</v>
      </c>
      <c r="E39" s="166">
        <v>66925</v>
      </c>
      <c r="F39" s="143">
        <f t="shared" si="0"/>
        <v>7194.4375</v>
      </c>
      <c r="G39" s="174">
        <f t="shared" si="1"/>
        <v>13385</v>
      </c>
      <c r="H39" s="143">
        <f t="shared" si="2"/>
        <v>87504.4375</v>
      </c>
      <c r="I39" t="s">
        <v>232</v>
      </c>
      <c r="J39" s="166">
        <f t="shared" si="3"/>
        <v>67594.25</v>
      </c>
      <c r="K39" s="143">
        <f t="shared" si="4"/>
        <v>7333.9761250000001</v>
      </c>
      <c r="L39" s="174">
        <f t="shared" si="5"/>
        <v>13518.85</v>
      </c>
      <c r="M39" s="143">
        <f t="shared" si="6"/>
        <v>88447.076125000007</v>
      </c>
      <c r="O39" s="166">
        <f t="shared" si="7"/>
        <v>68270.192500000005</v>
      </c>
      <c r="P39" s="143">
        <f t="shared" si="8"/>
        <v>7407.3158862500004</v>
      </c>
      <c r="Q39" s="174">
        <f t="shared" si="9"/>
        <v>13654.038500000002</v>
      </c>
      <c r="R39" s="143">
        <f t="shared" si="10"/>
        <v>89331.546886249998</v>
      </c>
      <c r="T39" s="166">
        <v>71429</v>
      </c>
      <c r="U39" s="143">
        <f t="shared" si="11"/>
        <v>7821.4754999999986</v>
      </c>
      <c r="V39" s="143">
        <f t="shared" si="12"/>
        <v>14285.800000000001</v>
      </c>
      <c r="W39" s="143">
        <f t="shared" si="13"/>
        <v>93536.275500000003</v>
      </c>
      <c r="X39" s="312"/>
      <c r="Y39" s="162" t="s">
        <v>28</v>
      </c>
      <c r="Z39" s="166">
        <v>71429</v>
      </c>
      <c r="AA39" s="143">
        <f t="shared" si="14"/>
        <v>7892.9044999999996</v>
      </c>
      <c r="AB39" s="143">
        <f t="shared" si="66"/>
        <v>14285.800000000001</v>
      </c>
      <c r="AC39" s="143">
        <f t="shared" si="67"/>
        <v>93607.704500000007</v>
      </c>
      <c r="AD39" s="312"/>
      <c r="AE39" s="162" t="s">
        <v>28</v>
      </c>
      <c r="AF39" s="166">
        <v>72857</v>
      </c>
      <c r="AG39" s="143">
        <f t="shared" si="17"/>
        <v>8050.6985000000004</v>
      </c>
      <c r="AH39" s="174">
        <f t="shared" si="18"/>
        <v>14571.400000000001</v>
      </c>
      <c r="AI39" s="143">
        <f t="shared" si="19"/>
        <v>95479.098499999993</v>
      </c>
      <c r="AJ39" s="166">
        <v>73586</v>
      </c>
      <c r="AK39" s="143">
        <f t="shared" si="68"/>
        <v>8131.2529999999997</v>
      </c>
      <c r="AL39" s="174">
        <f t="shared" si="86"/>
        <v>14717.2</v>
      </c>
      <c r="AM39" s="143">
        <f t="shared" si="69"/>
        <v>96434.452999999994</v>
      </c>
      <c r="AN39" s="166">
        <f t="shared" si="84"/>
        <v>74321.86</v>
      </c>
      <c r="AO39" s="143">
        <f t="shared" si="70"/>
        <v>8212.5655299999999</v>
      </c>
      <c r="AP39" s="174">
        <f t="shared" si="87"/>
        <v>14864.372000000001</v>
      </c>
      <c r="AQ39" s="447">
        <f t="shared" si="71"/>
        <v>97398.797530000011</v>
      </c>
      <c r="AR39" s="172">
        <v>77317</v>
      </c>
      <c r="AS39" s="143">
        <f t="shared" si="72"/>
        <v>8543.5285000000003</v>
      </c>
      <c r="AT39" s="174">
        <f t="shared" si="88"/>
        <v>15463.400000000001</v>
      </c>
      <c r="AU39" s="143">
        <f t="shared" si="73"/>
        <v>101323.92850000001</v>
      </c>
      <c r="AV39" s="455">
        <f t="shared" si="91"/>
        <v>78863.34</v>
      </c>
      <c r="AW39" s="143">
        <f t="shared" si="74"/>
        <v>8714.3990699999995</v>
      </c>
      <c r="AX39" s="174">
        <f t="shared" si="89"/>
        <v>15772.668</v>
      </c>
      <c r="AY39" s="143">
        <f t="shared" si="75"/>
        <v>103350.40707</v>
      </c>
      <c r="AZ39" s="455">
        <v>80046</v>
      </c>
      <c r="BA39" s="143">
        <f t="shared" si="76"/>
        <v>8845.0830000000005</v>
      </c>
      <c r="BB39" s="174">
        <f t="shared" si="90"/>
        <v>16009.2</v>
      </c>
      <c r="BC39" s="143">
        <f t="shared" si="77"/>
        <v>104900.283</v>
      </c>
      <c r="BD39" s="455">
        <v>81847</v>
      </c>
      <c r="BE39" s="143">
        <f t="shared" si="37"/>
        <v>9044.0935000000009</v>
      </c>
      <c r="BF39" s="174">
        <f t="shared" si="38"/>
        <v>16369.400000000001</v>
      </c>
      <c r="BG39" s="143">
        <f t="shared" si="39"/>
        <v>107260.49350000001</v>
      </c>
      <c r="BH39" s="455">
        <v>82666</v>
      </c>
      <c r="BI39" s="517">
        <f t="shared" si="40"/>
        <v>9134.5930000000008</v>
      </c>
      <c r="BJ39" s="518">
        <f t="shared" si="41"/>
        <v>16533.2</v>
      </c>
      <c r="BK39" s="517">
        <f t="shared" si="42"/>
        <v>108333.79299999999</v>
      </c>
      <c r="BL39" s="455">
        <v>83492</v>
      </c>
      <c r="BM39" s="143">
        <f t="shared" si="43"/>
        <v>9309.3580000000002</v>
      </c>
      <c r="BN39" s="518">
        <f t="shared" si="44"/>
        <v>16698.400000000001</v>
      </c>
      <c r="BO39" s="517">
        <f t="shared" si="45"/>
        <v>109499.758</v>
      </c>
      <c r="BP39" s="455">
        <v>85162</v>
      </c>
      <c r="BQ39" s="143">
        <f t="shared" si="46"/>
        <v>9495.5630000000001</v>
      </c>
      <c r="BR39" s="518">
        <f t="shared" si="47"/>
        <v>17032.400000000001</v>
      </c>
      <c r="BS39" s="517">
        <f t="shared" si="48"/>
        <v>111689.96299999999</v>
      </c>
      <c r="BT39" s="455">
        <v>86014</v>
      </c>
      <c r="BU39" s="143">
        <f t="shared" si="49"/>
        <v>9590.5609999999997</v>
      </c>
      <c r="BV39" s="518">
        <f t="shared" si="50"/>
        <v>17202.8</v>
      </c>
      <c r="BW39" s="517">
        <f t="shared" si="51"/>
        <v>112807.361</v>
      </c>
      <c r="BX39" s="455">
        <v>86874</v>
      </c>
      <c r="BY39" s="143">
        <f t="shared" si="52"/>
        <v>9686.4510000000009</v>
      </c>
      <c r="BZ39" s="518">
        <f t="shared" si="53"/>
        <v>17374.8</v>
      </c>
      <c r="CA39" s="517">
        <f t="shared" si="54"/>
        <v>113935.251</v>
      </c>
      <c r="CB39" s="455">
        <v>87743</v>
      </c>
      <c r="CC39" s="143">
        <f t="shared" si="55"/>
        <v>9783.3445000000011</v>
      </c>
      <c r="CD39" s="518">
        <f t="shared" si="56"/>
        <v>17548.600000000002</v>
      </c>
      <c r="CE39" s="517">
        <f t="shared" si="57"/>
        <v>115074.94450000001</v>
      </c>
    </row>
    <row r="41" spans="3:83" ht="15.75" thickBot="1" x14ac:dyDescent="0.3"/>
    <row r="42" spans="3:83" ht="150.75" thickBot="1" x14ac:dyDescent="0.3">
      <c r="H42" s="173" t="s">
        <v>246</v>
      </c>
      <c r="M42" s="173" t="s">
        <v>246</v>
      </c>
      <c r="R42" s="173" t="s">
        <v>246</v>
      </c>
    </row>
  </sheetData>
  <dataConsolidate/>
  <mergeCells count="7">
    <mergeCell ref="BX3:CA3"/>
    <mergeCell ref="CB3:CE3"/>
    <mergeCell ref="BD3:BG3"/>
    <mergeCell ref="BH3:BK3"/>
    <mergeCell ref="BL3:BO3"/>
    <mergeCell ref="BP3:BS3"/>
    <mergeCell ref="BT3:BW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M55"/>
  <sheetViews>
    <sheetView zoomScale="85" zoomScaleNormal="85" workbookViewId="0">
      <pane xSplit="2" ySplit="7" topLeftCell="BX8" activePane="bottomRight" state="frozen"/>
      <selection pane="topRight" activeCell="C1" sqref="C1"/>
      <selection pane="bottomLeft" activeCell="A8" sqref="A8"/>
      <selection pane="bottomRight" activeCell="BY2" sqref="BY2:CB2"/>
    </sheetView>
  </sheetViews>
  <sheetFormatPr defaultColWidth="8.7109375" defaultRowHeight="12.75" x14ac:dyDescent="0.2"/>
  <cols>
    <col min="1" max="1" width="36.5703125" style="28" customWidth="1"/>
    <col min="2" max="2" width="0" style="28" hidden="1" customWidth="1"/>
    <col min="3" max="3" width="10.28515625" style="233" hidden="1" customWidth="1"/>
    <col min="4" max="4" width="12.7109375" style="234" hidden="1" customWidth="1"/>
    <col min="5" max="5" width="13.5703125" style="234" hidden="1" customWidth="1"/>
    <col min="6" max="6" width="11.85546875" style="234" hidden="1" customWidth="1"/>
    <col min="7" max="7" width="2.7109375" style="234" hidden="1" customWidth="1"/>
    <col min="8" max="8" width="15.42578125" style="233" hidden="1" customWidth="1"/>
    <col min="9" max="9" width="9" style="234" hidden="1" customWidth="1"/>
    <col min="10" max="10" width="15" style="234" hidden="1" customWidth="1"/>
    <col min="11" max="11" width="11.7109375" style="234" hidden="1" customWidth="1"/>
    <col min="12" max="12" width="3.5703125" style="234" hidden="1" customWidth="1"/>
    <col min="13" max="13" width="12.28515625" style="233" hidden="1" customWidth="1"/>
    <col min="14" max="14" width="13.42578125" style="234" hidden="1" customWidth="1"/>
    <col min="15" max="15" width="10.5703125" style="234" hidden="1" customWidth="1"/>
    <col min="16" max="16" width="11.140625" style="234" hidden="1" customWidth="1"/>
    <col min="17" max="17" width="5.140625" style="234" hidden="1" customWidth="1"/>
    <col min="18" max="18" width="15.42578125" style="233" hidden="1" customWidth="1"/>
    <col min="19" max="19" width="12.7109375" style="234" hidden="1" customWidth="1"/>
    <col min="20" max="20" width="13.7109375" style="234" hidden="1" customWidth="1"/>
    <col min="21" max="21" width="10" style="234" hidden="1" customWidth="1"/>
    <col min="22" max="22" width="4.85546875" style="234" hidden="1" customWidth="1"/>
    <col min="23" max="23" width="7.140625" style="234" hidden="1" customWidth="1"/>
    <col min="24" max="24" width="10.85546875" style="233" hidden="1" customWidth="1"/>
    <col min="25" max="25" width="15.5703125" style="234" hidden="1" customWidth="1"/>
    <col min="26" max="26" width="8.7109375" style="234" hidden="1" customWidth="1"/>
    <col min="27" max="27" width="12.28515625" style="234" hidden="1" customWidth="1"/>
    <col min="28" max="28" width="10.5703125" style="234" hidden="1" customWidth="1"/>
    <col min="29" max="29" width="7.140625" style="234" hidden="1" customWidth="1"/>
    <col min="30" max="30" width="17" style="233" hidden="1" customWidth="1"/>
    <col min="31" max="31" width="15.5703125" style="234" hidden="1" customWidth="1"/>
    <col min="32" max="32" width="12" style="234" hidden="1" customWidth="1"/>
    <col min="33" max="33" width="16.140625" style="234" hidden="1" customWidth="1"/>
    <col min="34" max="34" width="8.42578125" style="234" hidden="1" customWidth="1"/>
    <col min="35" max="35" width="9.85546875" style="234" hidden="1" customWidth="1"/>
    <col min="36" max="36" width="10.28515625" style="233" hidden="1" customWidth="1"/>
    <col min="37" max="37" width="12.7109375" style="234" hidden="1" customWidth="1"/>
    <col min="38" max="38" width="13.5703125" style="234" hidden="1" customWidth="1"/>
    <col min="39" max="39" width="11.85546875" style="234" hidden="1" customWidth="1"/>
    <col min="40" max="40" width="2.7109375" style="234" hidden="1" customWidth="1"/>
    <col min="41" max="41" width="9.85546875" style="234" hidden="1" customWidth="1"/>
    <col min="42" max="42" width="10.28515625" style="233" hidden="1" customWidth="1"/>
    <col min="43" max="43" width="12.7109375" style="234" hidden="1" customWidth="1"/>
    <col min="44" max="44" width="13.5703125" style="234" hidden="1" customWidth="1"/>
    <col min="45" max="45" width="11.85546875" style="234" hidden="1" customWidth="1"/>
    <col min="46" max="46" width="10.28515625" style="234" customWidth="1"/>
    <col min="47" max="47" width="10.28515625" style="233" customWidth="1"/>
    <col min="48" max="48" width="12.7109375" style="234" customWidth="1"/>
    <col min="49" max="49" width="13.5703125" style="234" customWidth="1"/>
    <col min="50" max="50" width="11.85546875" style="234" customWidth="1"/>
    <col min="51" max="51" width="2.7109375" style="234" customWidth="1"/>
    <col min="52" max="52" width="11.85546875" style="233" customWidth="1"/>
    <col min="53" max="53" width="14.28515625" style="234" customWidth="1"/>
    <col min="54" max="54" width="15.28515625" style="234" customWidth="1"/>
    <col min="55" max="55" width="13.7109375" style="234" customWidth="1"/>
    <col min="56" max="56" width="2.7109375" style="234" customWidth="1"/>
    <col min="57" max="57" width="11.85546875" style="233" customWidth="1"/>
    <col min="58" max="58" width="14.28515625" style="234" customWidth="1"/>
    <col min="59" max="59" width="15.28515625" style="234" customWidth="1"/>
    <col min="60" max="60" width="13.7109375" style="234" customWidth="1"/>
    <col min="61" max="61" width="2.7109375" style="234" customWidth="1"/>
    <col min="62" max="62" width="10.28515625" style="233" customWidth="1"/>
    <col min="63" max="63" width="12.7109375" style="234" customWidth="1"/>
    <col min="64" max="64" width="13.5703125" style="234" customWidth="1"/>
    <col min="65" max="65" width="12" style="234" customWidth="1"/>
    <col min="66" max="66" width="11.7109375" style="234" customWidth="1"/>
    <col min="67" max="67" width="10.28515625" style="233" customWidth="1"/>
    <col min="68" max="68" width="12.7109375" style="234" customWidth="1"/>
    <col min="69" max="69" width="13.5703125" style="234" customWidth="1"/>
    <col min="70" max="70" width="12" style="234" customWidth="1"/>
    <col min="71" max="71" width="11.7109375" style="234" customWidth="1"/>
    <col min="72" max="72" width="10.28515625" style="233" customWidth="1"/>
    <col min="73" max="73" width="12.7109375" style="234" customWidth="1"/>
    <col min="74" max="74" width="13.5703125" style="234" customWidth="1"/>
    <col min="75" max="75" width="12" style="234" customWidth="1"/>
    <col min="76" max="76" width="11.7109375" style="234" customWidth="1"/>
    <col min="77" max="77" width="10.28515625" style="233" customWidth="1"/>
    <col min="78" max="78" width="12.7109375" style="234" customWidth="1"/>
    <col min="79" max="79" width="13.5703125" style="234" customWidth="1"/>
    <col min="80" max="80" width="12" style="234" customWidth="1"/>
    <col min="81" max="81" width="11.7109375" style="234" customWidth="1"/>
    <col min="82" max="82" width="10.28515625" style="233" customWidth="1"/>
    <col min="83" max="83" width="12.7109375" style="234" customWidth="1"/>
    <col min="84" max="84" width="13.5703125" style="234" customWidth="1"/>
    <col min="85" max="85" width="12.5703125" style="234" customWidth="1"/>
    <col min="86" max="86" width="11.7109375" style="234" customWidth="1"/>
    <col min="87" max="87" width="10.28515625" style="233" customWidth="1"/>
    <col min="88" max="88" width="12.7109375" style="234" customWidth="1"/>
    <col min="89" max="89" width="13.5703125" style="234" customWidth="1"/>
    <col min="90" max="90" width="12" style="234" customWidth="1"/>
    <col min="91" max="91" width="11.7109375" style="234" customWidth="1"/>
    <col min="92" max="92" width="10.28515625" style="233" customWidth="1"/>
    <col min="93" max="93" width="12.7109375" style="234" customWidth="1"/>
    <col min="94" max="94" width="13.5703125" style="234" customWidth="1"/>
    <col min="95" max="95" width="12" style="234" customWidth="1"/>
    <col min="96" max="96" width="11.7109375" style="234" customWidth="1"/>
    <col min="97" max="97" width="10.28515625" style="233" customWidth="1"/>
    <col min="98" max="98" width="12.7109375" style="234" customWidth="1"/>
    <col min="99" max="99" width="13.5703125" style="234" customWidth="1"/>
    <col min="100" max="100" width="15.140625" style="234" customWidth="1"/>
    <col min="101" max="101" width="11.7109375" style="234" customWidth="1"/>
    <col min="102" max="102" width="10.28515625" style="233" customWidth="1"/>
    <col min="103" max="103" width="12.7109375" style="234" customWidth="1"/>
    <col min="104" max="104" width="13.5703125" style="234" customWidth="1"/>
    <col min="105" max="105" width="15.140625" style="234" customWidth="1"/>
    <col min="106" max="106" width="11.7109375" style="234" customWidth="1"/>
    <col min="107" max="107" width="10.28515625" style="233" customWidth="1"/>
    <col min="108" max="108" width="12.7109375" style="234" customWidth="1"/>
    <col min="109" max="109" width="13.5703125" style="234" customWidth="1"/>
    <col min="110" max="110" width="15.140625" style="234" customWidth="1"/>
    <col min="111" max="111" width="132" style="236" customWidth="1"/>
    <col min="112" max="112" width="1.7109375" style="236" customWidth="1"/>
    <col min="113" max="113" width="13.42578125" style="236" bestFit="1" customWidth="1"/>
    <col min="114" max="114" width="8.7109375" style="236"/>
    <col min="115" max="115" width="5.140625" style="234" customWidth="1"/>
    <col min="116" max="16384" width="8.7109375" style="236"/>
  </cols>
  <sheetData>
    <row r="1" spans="1:117" ht="54" x14ac:dyDescent="0.25">
      <c r="A1" s="515" t="s">
        <v>368</v>
      </c>
      <c r="BJ1" s="417"/>
      <c r="BK1" s="418"/>
      <c r="BL1" s="418"/>
      <c r="BM1" s="418"/>
      <c r="BN1" s="418"/>
      <c r="BO1" s="417"/>
      <c r="BP1" s="418"/>
      <c r="BQ1" s="418"/>
      <c r="BR1" s="418"/>
      <c r="BS1" s="418"/>
      <c r="BT1" s="417"/>
      <c r="BU1" s="418"/>
      <c r="BV1" s="418"/>
      <c r="BW1" s="418"/>
      <c r="BX1" s="418"/>
      <c r="BY1" s="417"/>
      <c r="BZ1" s="418"/>
      <c r="CA1" s="418"/>
      <c r="CB1" s="418"/>
      <c r="CC1" s="418"/>
      <c r="CD1" s="417"/>
      <c r="CE1" s="418"/>
      <c r="CF1" s="418"/>
      <c r="CG1" s="418"/>
      <c r="CH1" s="418"/>
      <c r="CI1" s="417"/>
      <c r="CJ1" s="418"/>
      <c r="CK1" s="418"/>
      <c r="CL1" s="418"/>
      <c r="CM1" s="418"/>
      <c r="CN1" s="417"/>
      <c r="CO1" s="418"/>
      <c r="CP1" s="418"/>
      <c r="CQ1" s="418"/>
      <c r="CR1" s="418"/>
      <c r="CS1" s="417"/>
      <c r="CT1" s="418"/>
      <c r="CU1" s="418"/>
      <c r="CV1" s="418"/>
      <c r="CW1" s="418"/>
      <c r="CX1" s="417"/>
      <c r="CY1" s="418"/>
      <c r="CZ1" s="418"/>
      <c r="DA1" s="418"/>
      <c r="DB1" s="418"/>
      <c r="DC1" s="417"/>
      <c r="DD1" s="418"/>
      <c r="DE1" s="418"/>
      <c r="DF1" s="418"/>
      <c r="DG1" s="235"/>
    </row>
    <row r="2" spans="1:117" ht="42" customHeight="1" thickBot="1" x14ac:dyDescent="0.3">
      <c r="A2" s="405"/>
      <c r="B2" s="236"/>
      <c r="C2" s="417"/>
      <c r="D2" s="418"/>
      <c r="E2" s="418"/>
      <c r="F2" s="418"/>
      <c r="G2" s="418"/>
      <c r="H2" s="426" t="s">
        <v>268</v>
      </c>
      <c r="I2" s="427"/>
      <c r="J2" s="427"/>
      <c r="K2" s="427"/>
      <c r="L2" s="418"/>
      <c r="M2" s="426" t="s">
        <v>269</v>
      </c>
      <c r="N2" s="427"/>
      <c r="O2" s="427"/>
      <c r="P2" s="427"/>
      <c r="Q2" s="418"/>
      <c r="R2" s="428" t="s">
        <v>270</v>
      </c>
      <c r="S2" s="427"/>
      <c r="T2" s="427"/>
      <c r="U2" s="427"/>
      <c r="V2" s="418"/>
      <c r="W2" s="418"/>
      <c r="X2" s="533" t="s">
        <v>271</v>
      </c>
      <c r="Y2" s="533"/>
      <c r="Z2" s="533"/>
      <c r="AA2" s="533"/>
      <c r="AB2" s="381"/>
      <c r="AC2" s="381"/>
      <c r="AD2" s="533" t="s">
        <v>272</v>
      </c>
      <c r="AE2" s="533"/>
      <c r="AF2" s="533"/>
      <c r="AG2" s="533"/>
      <c r="AH2" s="381"/>
      <c r="AI2" s="381"/>
      <c r="AJ2" s="533" t="s">
        <v>273</v>
      </c>
      <c r="AK2" s="533"/>
      <c r="AL2" s="533"/>
      <c r="AM2" s="533"/>
      <c r="AN2" s="381"/>
      <c r="AO2" s="381"/>
      <c r="AP2" s="533" t="s">
        <v>353</v>
      </c>
      <c r="AQ2" s="533"/>
      <c r="AR2" s="533"/>
      <c r="AS2" s="533"/>
      <c r="AT2" s="381"/>
      <c r="AU2" s="429" t="s">
        <v>281</v>
      </c>
      <c r="AV2" s="430"/>
      <c r="AW2" s="430"/>
      <c r="AX2" s="427"/>
      <c r="AY2" s="418"/>
      <c r="AZ2" s="429" t="s">
        <v>281</v>
      </c>
      <c r="BA2" s="430"/>
      <c r="BB2" s="430"/>
      <c r="BC2" s="427"/>
      <c r="BD2" s="418"/>
      <c r="BE2" s="429" t="s">
        <v>281</v>
      </c>
      <c r="BF2" s="430"/>
      <c r="BG2" s="430"/>
      <c r="BH2" s="427"/>
      <c r="BI2" s="418"/>
      <c r="BJ2" s="537" t="s">
        <v>384</v>
      </c>
      <c r="BK2" s="537"/>
      <c r="BL2" s="537"/>
      <c r="BM2" s="537"/>
      <c r="BN2" s="381"/>
      <c r="BO2" s="533" t="s">
        <v>385</v>
      </c>
      <c r="BP2" s="533"/>
      <c r="BQ2" s="533"/>
      <c r="BR2" s="533"/>
      <c r="BS2" s="381"/>
      <c r="BT2" s="523" t="s">
        <v>387</v>
      </c>
      <c r="BU2" s="523"/>
      <c r="BV2" s="523"/>
      <c r="BW2" s="523"/>
      <c r="BX2" s="381"/>
      <c r="BY2" s="599" t="s">
        <v>406</v>
      </c>
      <c r="BZ2" s="599"/>
      <c r="CA2" s="599"/>
      <c r="CB2" s="599"/>
      <c r="CC2" s="381"/>
      <c r="CD2" s="523" t="s">
        <v>407</v>
      </c>
      <c r="CE2" s="523"/>
      <c r="CF2" s="523"/>
      <c r="CG2" s="523"/>
      <c r="CH2" s="381"/>
      <c r="CI2" s="599" t="s">
        <v>410</v>
      </c>
      <c r="CJ2" s="599"/>
      <c r="CK2" s="599"/>
      <c r="CL2" s="599"/>
      <c r="CM2" s="381"/>
      <c r="CN2" s="523" t="s">
        <v>417</v>
      </c>
      <c r="CO2" s="523"/>
      <c r="CP2" s="523"/>
      <c r="CQ2" s="523"/>
      <c r="CR2" s="381"/>
      <c r="CS2" s="523" t="s">
        <v>418</v>
      </c>
      <c r="CT2" s="523"/>
      <c r="CU2" s="523"/>
      <c r="CV2" s="523"/>
      <c r="CW2" s="381"/>
      <c r="CX2" s="523" t="s">
        <v>413</v>
      </c>
      <c r="CY2" s="523"/>
      <c r="CZ2" s="523"/>
      <c r="DA2" s="523"/>
      <c r="DB2" s="381"/>
      <c r="DC2" s="523" t="s">
        <v>415</v>
      </c>
      <c r="DD2" s="523"/>
      <c r="DE2" s="523"/>
      <c r="DF2" s="523"/>
      <c r="DG2" s="235"/>
    </row>
    <row r="3" spans="1:117" ht="72" customHeight="1" thickBot="1" x14ac:dyDescent="0.3">
      <c r="A3" s="406"/>
      <c r="B3" s="407"/>
      <c r="C3" s="564" t="s">
        <v>252</v>
      </c>
      <c r="D3" s="565"/>
      <c r="E3" s="565"/>
      <c r="F3" s="566"/>
      <c r="G3" s="431"/>
      <c r="H3" s="524" t="s">
        <v>257</v>
      </c>
      <c r="I3" s="525"/>
      <c r="J3" s="525"/>
      <c r="K3" s="526"/>
      <c r="L3" s="382"/>
      <c r="M3" s="524" t="s">
        <v>258</v>
      </c>
      <c r="N3" s="525"/>
      <c r="O3" s="525"/>
      <c r="P3" s="526"/>
      <c r="Q3" s="382"/>
      <c r="R3" s="524" t="s">
        <v>276</v>
      </c>
      <c r="S3" s="525"/>
      <c r="T3" s="525"/>
      <c r="U3" s="526"/>
      <c r="V3" s="382"/>
      <c r="W3" s="382"/>
      <c r="X3" s="524" t="s">
        <v>277</v>
      </c>
      <c r="Y3" s="525"/>
      <c r="Z3" s="525"/>
      <c r="AA3" s="526"/>
      <c r="AB3" s="382"/>
      <c r="AC3" s="382"/>
      <c r="AD3" s="524" t="s">
        <v>278</v>
      </c>
      <c r="AE3" s="525"/>
      <c r="AF3" s="525"/>
      <c r="AG3" s="526"/>
      <c r="AH3" s="382"/>
      <c r="AI3" s="382"/>
      <c r="AJ3" s="524" t="s">
        <v>279</v>
      </c>
      <c r="AK3" s="525"/>
      <c r="AL3" s="525"/>
      <c r="AM3" s="526"/>
      <c r="AN3" s="382"/>
      <c r="AO3" s="382"/>
      <c r="AP3" s="524" t="s">
        <v>354</v>
      </c>
      <c r="AQ3" s="525"/>
      <c r="AR3" s="525"/>
      <c r="AS3" s="526"/>
      <c r="AT3" s="382"/>
      <c r="AU3" s="524" t="s">
        <v>356</v>
      </c>
      <c r="AV3" s="525"/>
      <c r="AW3" s="525"/>
      <c r="AX3" s="526"/>
      <c r="AY3" s="382"/>
      <c r="AZ3" s="524" t="s">
        <v>357</v>
      </c>
      <c r="BA3" s="525"/>
      <c r="BB3" s="525"/>
      <c r="BC3" s="526"/>
      <c r="BD3" s="382"/>
      <c r="BE3" s="524" t="s">
        <v>361</v>
      </c>
      <c r="BF3" s="525"/>
      <c r="BG3" s="525"/>
      <c r="BH3" s="526"/>
      <c r="BI3" s="382"/>
      <c r="BJ3" s="524" t="s">
        <v>358</v>
      </c>
      <c r="BK3" s="525"/>
      <c r="BL3" s="525"/>
      <c r="BM3" s="526"/>
      <c r="BN3" s="382"/>
      <c r="BO3" s="524" t="s">
        <v>386</v>
      </c>
      <c r="BP3" s="525"/>
      <c r="BQ3" s="525"/>
      <c r="BR3" s="526"/>
      <c r="BS3" s="382"/>
      <c r="BT3" s="524" t="s">
        <v>390</v>
      </c>
      <c r="BU3" s="525"/>
      <c r="BV3" s="525"/>
      <c r="BW3" s="526"/>
      <c r="BX3" s="382"/>
      <c r="BY3" s="524" t="s">
        <v>392</v>
      </c>
      <c r="BZ3" s="525"/>
      <c r="CA3" s="525"/>
      <c r="CB3" s="526"/>
      <c r="CC3" s="382"/>
      <c r="CD3" s="524" t="s">
        <v>408</v>
      </c>
      <c r="CE3" s="525"/>
      <c r="CF3" s="525"/>
      <c r="CG3" s="526"/>
      <c r="CH3" s="382"/>
      <c r="CI3" s="524" t="s">
        <v>409</v>
      </c>
      <c r="CJ3" s="525"/>
      <c r="CK3" s="525"/>
      <c r="CL3" s="526"/>
      <c r="CM3" s="382"/>
      <c r="CN3" s="524" t="s">
        <v>411</v>
      </c>
      <c r="CO3" s="525"/>
      <c r="CP3" s="525"/>
      <c r="CQ3" s="526"/>
      <c r="CR3" s="382"/>
      <c r="CS3" s="524" t="s">
        <v>412</v>
      </c>
      <c r="CT3" s="525"/>
      <c r="CU3" s="525"/>
      <c r="CV3" s="526"/>
      <c r="CW3" s="382"/>
      <c r="CX3" s="524" t="s">
        <v>414</v>
      </c>
      <c r="CY3" s="525"/>
      <c r="CZ3" s="525"/>
      <c r="DA3" s="526"/>
      <c r="DB3" s="382"/>
      <c r="DC3" s="524" t="s">
        <v>416</v>
      </c>
      <c r="DD3" s="525"/>
      <c r="DE3" s="525"/>
      <c r="DF3" s="526"/>
      <c r="DG3" s="538" t="s">
        <v>253</v>
      </c>
      <c r="DK3" s="237"/>
    </row>
    <row r="4" spans="1:117" ht="44.25" customHeight="1" thickBot="1" x14ac:dyDescent="0.3">
      <c r="A4" s="238"/>
      <c r="B4" s="408"/>
      <c r="C4" s="383" t="s">
        <v>55</v>
      </c>
      <c r="D4" s="384" t="s">
        <v>56</v>
      </c>
      <c r="E4" s="384" t="s">
        <v>56</v>
      </c>
      <c r="F4" s="385" t="s">
        <v>57</v>
      </c>
      <c r="G4" s="386"/>
      <c r="H4" s="383" t="s">
        <v>55</v>
      </c>
      <c r="I4" s="384" t="s">
        <v>56</v>
      </c>
      <c r="J4" s="384" t="s">
        <v>56</v>
      </c>
      <c r="K4" s="432" t="s">
        <v>57</v>
      </c>
      <c r="L4" s="386"/>
      <c r="M4" s="383" t="s">
        <v>55</v>
      </c>
      <c r="N4" s="384" t="s">
        <v>56</v>
      </c>
      <c r="O4" s="384" t="s">
        <v>56</v>
      </c>
      <c r="P4" s="432" t="s">
        <v>57</v>
      </c>
      <c r="Q4" s="386"/>
      <c r="R4" s="383" t="s">
        <v>55</v>
      </c>
      <c r="S4" s="384" t="s">
        <v>56</v>
      </c>
      <c r="T4" s="384" t="s">
        <v>56</v>
      </c>
      <c r="U4" s="432" t="s">
        <v>57</v>
      </c>
      <c r="V4" s="386"/>
      <c r="W4" s="386"/>
      <c r="X4" s="383" t="s">
        <v>55</v>
      </c>
      <c r="Y4" s="384" t="s">
        <v>56</v>
      </c>
      <c r="Z4" s="384" t="s">
        <v>56</v>
      </c>
      <c r="AA4" s="432" t="s">
        <v>57</v>
      </c>
      <c r="AB4" s="386"/>
      <c r="AC4" s="386"/>
      <c r="AD4" s="383" t="s">
        <v>55</v>
      </c>
      <c r="AE4" s="384" t="s">
        <v>56</v>
      </c>
      <c r="AF4" s="384" t="s">
        <v>56</v>
      </c>
      <c r="AG4" s="432" t="s">
        <v>57</v>
      </c>
      <c r="AH4" s="386"/>
      <c r="AI4" s="386"/>
      <c r="AJ4" s="383" t="s">
        <v>55</v>
      </c>
      <c r="AK4" s="384" t="s">
        <v>56</v>
      </c>
      <c r="AL4" s="384" t="s">
        <v>56</v>
      </c>
      <c r="AM4" s="385" t="s">
        <v>57</v>
      </c>
      <c r="AN4" s="386"/>
      <c r="AO4" s="386"/>
      <c r="AP4" s="383" t="s">
        <v>55</v>
      </c>
      <c r="AQ4" s="384" t="s">
        <v>56</v>
      </c>
      <c r="AR4" s="384" t="s">
        <v>56</v>
      </c>
      <c r="AS4" s="385" t="s">
        <v>57</v>
      </c>
      <c r="AT4" s="386"/>
      <c r="AU4" s="383" t="s">
        <v>55</v>
      </c>
      <c r="AV4" s="384" t="s">
        <v>56</v>
      </c>
      <c r="AW4" s="384" t="s">
        <v>56</v>
      </c>
      <c r="AX4" s="385" t="s">
        <v>57</v>
      </c>
      <c r="AY4" s="386"/>
      <c r="AZ4" s="383" t="s">
        <v>55</v>
      </c>
      <c r="BA4" s="384" t="s">
        <v>56</v>
      </c>
      <c r="BB4" s="384" t="s">
        <v>56</v>
      </c>
      <c r="BC4" s="385" t="s">
        <v>57</v>
      </c>
      <c r="BD4" s="386"/>
      <c r="BE4" s="383" t="s">
        <v>55</v>
      </c>
      <c r="BF4" s="384" t="s">
        <v>56</v>
      </c>
      <c r="BG4" s="384" t="s">
        <v>56</v>
      </c>
      <c r="BH4" s="385" t="s">
        <v>57</v>
      </c>
      <c r="BI4" s="386"/>
      <c r="BJ4" s="423" t="s">
        <v>55</v>
      </c>
      <c r="BK4" s="424" t="s">
        <v>56</v>
      </c>
      <c r="BL4" s="424" t="s">
        <v>56</v>
      </c>
      <c r="BM4" s="424" t="s">
        <v>57</v>
      </c>
      <c r="BN4" s="425"/>
      <c r="BO4" s="423" t="s">
        <v>55</v>
      </c>
      <c r="BP4" s="424" t="s">
        <v>56</v>
      </c>
      <c r="BQ4" s="424" t="s">
        <v>56</v>
      </c>
      <c r="BR4" s="424" t="s">
        <v>57</v>
      </c>
      <c r="BS4" s="425"/>
      <c r="BT4" s="423" t="s">
        <v>55</v>
      </c>
      <c r="BU4" s="424" t="s">
        <v>56</v>
      </c>
      <c r="BV4" s="424" t="s">
        <v>56</v>
      </c>
      <c r="BW4" s="424" t="s">
        <v>57</v>
      </c>
      <c r="BX4" s="425"/>
      <c r="BY4" s="423" t="s">
        <v>55</v>
      </c>
      <c r="BZ4" s="424" t="s">
        <v>56</v>
      </c>
      <c r="CA4" s="424" t="s">
        <v>56</v>
      </c>
      <c r="CB4" s="424" t="s">
        <v>57</v>
      </c>
      <c r="CC4" s="425"/>
      <c r="CD4" s="423" t="s">
        <v>55</v>
      </c>
      <c r="CE4" s="424" t="s">
        <v>56</v>
      </c>
      <c r="CF4" s="424" t="s">
        <v>56</v>
      </c>
      <c r="CG4" s="424" t="s">
        <v>57</v>
      </c>
      <c r="CH4" s="425"/>
      <c r="CI4" s="423" t="s">
        <v>55</v>
      </c>
      <c r="CJ4" s="424" t="s">
        <v>56</v>
      </c>
      <c r="CK4" s="424" t="s">
        <v>56</v>
      </c>
      <c r="CL4" s="424" t="s">
        <v>57</v>
      </c>
      <c r="CM4" s="425"/>
      <c r="CN4" s="423" t="s">
        <v>55</v>
      </c>
      <c r="CO4" s="424" t="s">
        <v>56</v>
      </c>
      <c r="CP4" s="424" t="s">
        <v>56</v>
      </c>
      <c r="CQ4" s="424" t="s">
        <v>57</v>
      </c>
      <c r="CR4" s="425"/>
      <c r="CS4" s="423" t="s">
        <v>55</v>
      </c>
      <c r="CT4" s="424" t="s">
        <v>56</v>
      </c>
      <c r="CU4" s="424" t="s">
        <v>56</v>
      </c>
      <c r="CV4" s="424" t="s">
        <v>57</v>
      </c>
      <c r="CW4" s="425"/>
      <c r="CX4" s="423" t="s">
        <v>55</v>
      </c>
      <c r="CY4" s="424" t="s">
        <v>56</v>
      </c>
      <c r="CZ4" s="424" t="s">
        <v>56</v>
      </c>
      <c r="DA4" s="424" t="s">
        <v>57</v>
      </c>
      <c r="DB4" s="425"/>
      <c r="DC4" s="423" t="s">
        <v>55</v>
      </c>
      <c r="DD4" s="424" t="s">
        <v>56</v>
      </c>
      <c r="DE4" s="424" t="s">
        <v>56</v>
      </c>
      <c r="DF4" s="424" t="s">
        <v>57</v>
      </c>
      <c r="DG4" s="539"/>
      <c r="DH4" s="243"/>
      <c r="DI4" s="243"/>
      <c r="DJ4" s="243"/>
      <c r="DK4" s="242"/>
      <c r="DL4" s="243"/>
      <c r="DM4" s="243"/>
    </row>
    <row r="5" spans="1:117" ht="16.5" customHeight="1" thickBot="1" x14ac:dyDescent="0.3">
      <c r="A5" s="244" t="s">
        <v>58</v>
      </c>
      <c r="B5" s="409"/>
      <c r="C5" s="245" t="s">
        <v>59</v>
      </c>
      <c r="D5" s="246" t="s">
        <v>60</v>
      </c>
      <c r="E5" s="246" t="s">
        <v>60</v>
      </c>
      <c r="F5" s="247" t="s">
        <v>61</v>
      </c>
      <c r="G5" s="248"/>
      <c r="H5" s="245" t="s">
        <v>59</v>
      </c>
      <c r="I5" s="246" t="s">
        <v>60</v>
      </c>
      <c r="J5" s="246" t="s">
        <v>60</v>
      </c>
      <c r="K5" s="284" t="s">
        <v>61</v>
      </c>
      <c r="L5" s="248"/>
      <c r="M5" s="245" t="s">
        <v>59</v>
      </c>
      <c r="N5" s="246" t="s">
        <v>60</v>
      </c>
      <c r="O5" s="246" t="s">
        <v>60</v>
      </c>
      <c r="P5" s="284" t="s">
        <v>61</v>
      </c>
      <c r="Q5" s="248"/>
      <c r="R5" s="245" t="s">
        <v>59</v>
      </c>
      <c r="S5" s="246" t="s">
        <v>60</v>
      </c>
      <c r="T5" s="246" t="s">
        <v>60</v>
      </c>
      <c r="U5" s="284" t="s">
        <v>61</v>
      </c>
      <c r="V5" s="248"/>
      <c r="W5" s="248"/>
      <c r="X5" s="245" t="s">
        <v>59</v>
      </c>
      <c r="Y5" s="246" t="s">
        <v>60</v>
      </c>
      <c r="Z5" s="246" t="s">
        <v>60</v>
      </c>
      <c r="AA5" s="284" t="s">
        <v>61</v>
      </c>
      <c r="AB5" s="248"/>
      <c r="AC5" s="248"/>
      <c r="AD5" s="245" t="s">
        <v>59</v>
      </c>
      <c r="AE5" s="246" t="s">
        <v>60</v>
      </c>
      <c r="AF5" s="246" t="s">
        <v>60</v>
      </c>
      <c r="AG5" s="284" t="s">
        <v>61</v>
      </c>
      <c r="AH5" s="248"/>
      <c r="AI5" s="248"/>
      <c r="AJ5" s="245" t="s">
        <v>59</v>
      </c>
      <c r="AK5" s="246" t="s">
        <v>60</v>
      </c>
      <c r="AL5" s="246" t="s">
        <v>60</v>
      </c>
      <c r="AM5" s="246" t="s">
        <v>61</v>
      </c>
      <c r="AN5" s="248"/>
      <c r="AO5" s="248"/>
      <c r="AP5" s="245" t="s">
        <v>59</v>
      </c>
      <c r="AQ5" s="246" t="s">
        <v>60</v>
      </c>
      <c r="AR5" s="246" t="s">
        <v>60</v>
      </c>
      <c r="AS5" s="246" t="s">
        <v>61</v>
      </c>
      <c r="AT5" s="248"/>
      <c r="AU5" s="245" t="s">
        <v>59</v>
      </c>
      <c r="AV5" s="246" t="s">
        <v>60</v>
      </c>
      <c r="AW5" s="246" t="s">
        <v>60</v>
      </c>
      <c r="AX5" s="247" t="s">
        <v>61</v>
      </c>
      <c r="AY5" s="248"/>
      <c r="AZ5" s="245" t="s">
        <v>59</v>
      </c>
      <c r="BA5" s="246" t="s">
        <v>60</v>
      </c>
      <c r="BB5" s="246" t="s">
        <v>60</v>
      </c>
      <c r="BC5" s="247" t="s">
        <v>61</v>
      </c>
      <c r="BD5" s="248"/>
      <c r="BE5" s="245" t="s">
        <v>59</v>
      </c>
      <c r="BF5" s="246" t="s">
        <v>60</v>
      </c>
      <c r="BG5" s="246" t="s">
        <v>60</v>
      </c>
      <c r="BH5" s="247" t="s">
        <v>61</v>
      </c>
      <c r="BI5" s="248"/>
      <c r="BJ5" s="245" t="s">
        <v>59</v>
      </c>
      <c r="BK5" s="246" t="s">
        <v>60</v>
      </c>
      <c r="BL5" s="246" t="s">
        <v>60</v>
      </c>
      <c r="BM5" s="246" t="s">
        <v>61</v>
      </c>
      <c r="BN5" s="248"/>
      <c r="BO5" s="245" t="s">
        <v>59</v>
      </c>
      <c r="BP5" s="246" t="s">
        <v>60</v>
      </c>
      <c r="BQ5" s="246" t="s">
        <v>60</v>
      </c>
      <c r="BR5" s="246" t="s">
        <v>61</v>
      </c>
      <c r="BS5" s="248"/>
      <c r="BT5" s="245" t="s">
        <v>59</v>
      </c>
      <c r="BU5" s="246" t="s">
        <v>60</v>
      </c>
      <c r="BV5" s="246" t="s">
        <v>60</v>
      </c>
      <c r="BW5" s="246" t="s">
        <v>61</v>
      </c>
      <c r="BX5" s="248"/>
      <c r="BY5" s="245" t="s">
        <v>59</v>
      </c>
      <c r="BZ5" s="246" t="s">
        <v>60</v>
      </c>
      <c r="CA5" s="246" t="s">
        <v>60</v>
      </c>
      <c r="CB5" s="246" t="s">
        <v>61</v>
      </c>
      <c r="CC5" s="248"/>
      <c r="CD5" s="245" t="s">
        <v>59</v>
      </c>
      <c r="CE5" s="246" t="s">
        <v>60</v>
      </c>
      <c r="CF5" s="246" t="s">
        <v>60</v>
      </c>
      <c r="CG5" s="246" t="s">
        <v>61</v>
      </c>
      <c r="CH5" s="248"/>
      <c r="CI5" s="245" t="s">
        <v>59</v>
      </c>
      <c r="CJ5" s="246" t="s">
        <v>60</v>
      </c>
      <c r="CK5" s="246" t="s">
        <v>60</v>
      </c>
      <c r="CL5" s="246" t="s">
        <v>61</v>
      </c>
      <c r="CM5" s="248"/>
      <c r="CN5" s="245" t="s">
        <v>59</v>
      </c>
      <c r="CO5" s="246" t="s">
        <v>60</v>
      </c>
      <c r="CP5" s="246" t="s">
        <v>60</v>
      </c>
      <c r="CQ5" s="246" t="s">
        <v>61</v>
      </c>
      <c r="CR5" s="248"/>
      <c r="CS5" s="245" t="s">
        <v>59</v>
      </c>
      <c r="CT5" s="246" t="s">
        <v>60</v>
      </c>
      <c r="CU5" s="246" t="s">
        <v>60</v>
      </c>
      <c r="CV5" s="246" t="s">
        <v>61</v>
      </c>
      <c r="CW5" s="248"/>
      <c r="CX5" s="245" t="s">
        <v>59</v>
      </c>
      <c r="CY5" s="246" t="s">
        <v>60</v>
      </c>
      <c r="CZ5" s="246" t="s">
        <v>60</v>
      </c>
      <c r="DA5" s="246" t="s">
        <v>61</v>
      </c>
      <c r="DB5" s="248"/>
      <c r="DC5" s="245" t="s">
        <v>59</v>
      </c>
      <c r="DD5" s="246" t="s">
        <v>60</v>
      </c>
      <c r="DE5" s="246" t="s">
        <v>60</v>
      </c>
      <c r="DF5" s="246" t="s">
        <v>61</v>
      </c>
      <c r="DG5" s="249"/>
      <c r="DK5" s="248"/>
    </row>
    <row r="6" spans="1:117" ht="20.65" customHeight="1" x14ac:dyDescent="0.25">
      <c r="A6" s="410" t="s">
        <v>11</v>
      </c>
      <c r="B6" s="411"/>
      <c r="C6" s="527" t="s">
        <v>62</v>
      </c>
      <c r="D6" s="529" t="s">
        <v>63</v>
      </c>
      <c r="E6" s="529" t="s">
        <v>185</v>
      </c>
      <c r="F6" s="531" t="s">
        <v>64</v>
      </c>
      <c r="G6" s="433"/>
      <c r="H6" s="527" t="s">
        <v>62</v>
      </c>
      <c r="I6" s="529" t="s">
        <v>259</v>
      </c>
      <c r="J6" s="529" t="s">
        <v>185</v>
      </c>
      <c r="K6" s="562" t="s">
        <v>64</v>
      </c>
      <c r="L6" s="387"/>
      <c r="M6" s="527" t="s">
        <v>62</v>
      </c>
      <c r="N6" s="529" t="s">
        <v>259</v>
      </c>
      <c r="O6" s="529" t="s">
        <v>185</v>
      </c>
      <c r="P6" s="562" t="s">
        <v>64</v>
      </c>
      <c r="Q6" s="387"/>
      <c r="R6" s="527" t="s">
        <v>62</v>
      </c>
      <c r="S6" s="529" t="s">
        <v>259</v>
      </c>
      <c r="T6" s="529" t="s">
        <v>185</v>
      </c>
      <c r="U6" s="562" t="s">
        <v>64</v>
      </c>
      <c r="V6" s="387"/>
      <c r="W6" s="387"/>
      <c r="X6" s="527" t="s">
        <v>62</v>
      </c>
      <c r="Y6" s="529" t="s">
        <v>288</v>
      </c>
      <c r="Z6" s="529" t="s">
        <v>185</v>
      </c>
      <c r="AA6" s="562" t="s">
        <v>64</v>
      </c>
      <c r="AB6" s="387"/>
      <c r="AC6" s="387"/>
      <c r="AD6" s="527" t="s">
        <v>62</v>
      </c>
      <c r="AE6" s="529" t="s">
        <v>287</v>
      </c>
      <c r="AF6" s="529" t="s">
        <v>185</v>
      </c>
      <c r="AG6" s="562" t="s">
        <v>64</v>
      </c>
      <c r="AH6" s="387"/>
      <c r="AI6" s="387"/>
      <c r="AJ6" s="527" t="s">
        <v>62</v>
      </c>
      <c r="AK6" s="529" t="s">
        <v>287</v>
      </c>
      <c r="AL6" s="529" t="s">
        <v>185</v>
      </c>
      <c r="AM6" s="531" t="s">
        <v>64</v>
      </c>
      <c r="AN6" s="387"/>
      <c r="AO6" s="387"/>
      <c r="AP6" s="527" t="s">
        <v>62</v>
      </c>
      <c r="AQ6" s="529" t="s">
        <v>287</v>
      </c>
      <c r="AR6" s="529" t="s">
        <v>185</v>
      </c>
      <c r="AS6" s="531" t="s">
        <v>64</v>
      </c>
      <c r="AT6" s="387"/>
      <c r="AU6" s="527" t="s">
        <v>62</v>
      </c>
      <c r="AV6" s="529" t="s">
        <v>287</v>
      </c>
      <c r="AW6" s="529" t="s">
        <v>185</v>
      </c>
      <c r="AX6" s="531" t="s">
        <v>64</v>
      </c>
      <c r="AY6" s="387"/>
      <c r="AZ6" s="527" t="s">
        <v>62</v>
      </c>
      <c r="BA6" s="529" t="s">
        <v>287</v>
      </c>
      <c r="BB6" s="529" t="s">
        <v>185</v>
      </c>
      <c r="BC6" s="531" t="s">
        <v>64</v>
      </c>
      <c r="BD6" s="387"/>
      <c r="BE6" s="527" t="s">
        <v>62</v>
      </c>
      <c r="BF6" s="529" t="s">
        <v>287</v>
      </c>
      <c r="BG6" s="529" t="s">
        <v>185</v>
      </c>
      <c r="BH6" s="531" t="s">
        <v>64</v>
      </c>
      <c r="BI6" s="387"/>
      <c r="BJ6" s="527" t="s">
        <v>62</v>
      </c>
      <c r="BK6" s="529" t="s">
        <v>287</v>
      </c>
      <c r="BL6" s="529" t="s">
        <v>185</v>
      </c>
      <c r="BM6" s="531" t="s">
        <v>64</v>
      </c>
      <c r="BN6" s="387"/>
      <c r="BO6" s="527" t="s">
        <v>62</v>
      </c>
      <c r="BP6" s="529" t="s">
        <v>287</v>
      </c>
      <c r="BQ6" s="529" t="s">
        <v>185</v>
      </c>
      <c r="BR6" s="531" t="s">
        <v>64</v>
      </c>
      <c r="BS6" s="387"/>
      <c r="BT6" s="527" t="s">
        <v>62</v>
      </c>
      <c r="BU6" s="529" t="s">
        <v>287</v>
      </c>
      <c r="BV6" s="529" t="s">
        <v>185</v>
      </c>
      <c r="BW6" s="531" t="s">
        <v>64</v>
      </c>
      <c r="BX6" s="387"/>
      <c r="BY6" s="527" t="s">
        <v>62</v>
      </c>
      <c r="BZ6" s="529" t="s">
        <v>287</v>
      </c>
      <c r="CA6" s="529" t="s">
        <v>185</v>
      </c>
      <c r="CB6" s="531" t="s">
        <v>64</v>
      </c>
      <c r="CC6" s="387"/>
      <c r="CD6" s="527" t="s">
        <v>62</v>
      </c>
      <c r="CE6" s="529" t="s">
        <v>287</v>
      </c>
      <c r="CF6" s="529" t="s">
        <v>185</v>
      </c>
      <c r="CG6" s="531" t="s">
        <v>64</v>
      </c>
      <c r="CH6" s="387"/>
      <c r="CI6" s="527" t="s">
        <v>62</v>
      </c>
      <c r="CJ6" s="529" t="s">
        <v>395</v>
      </c>
      <c r="CK6" s="529" t="s">
        <v>185</v>
      </c>
      <c r="CL6" s="531" t="s">
        <v>64</v>
      </c>
      <c r="CM6" s="387"/>
      <c r="CN6" s="527" t="s">
        <v>62</v>
      </c>
      <c r="CO6" s="529" t="s">
        <v>395</v>
      </c>
      <c r="CP6" s="529" t="s">
        <v>185</v>
      </c>
      <c r="CQ6" s="531" t="s">
        <v>64</v>
      </c>
      <c r="CR6" s="387"/>
      <c r="CS6" s="527" t="s">
        <v>62</v>
      </c>
      <c r="CT6" s="529" t="s">
        <v>395</v>
      </c>
      <c r="CU6" s="529" t="s">
        <v>185</v>
      </c>
      <c r="CV6" s="531" t="s">
        <v>64</v>
      </c>
      <c r="CW6" s="387"/>
      <c r="CX6" s="527" t="s">
        <v>62</v>
      </c>
      <c r="CY6" s="529" t="s">
        <v>395</v>
      </c>
      <c r="CZ6" s="529" t="s">
        <v>185</v>
      </c>
      <c r="DA6" s="531" t="s">
        <v>64</v>
      </c>
      <c r="DB6" s="387"/>
      <c r="DC6" s="527" t="s">
        <v>62</v>
      </c>
      <c r="DD6" s="529" t="s">
        <v>395</v>
      </c>
      <c r="DE6" s="529" t="s">
        <v>185</v>
      </c>
      <c r="DF6" s="531" t="s">
        <v>64</v>
      </c>
      <c r="DG6" s="327" t="s">
        <v>9</v>
      </c>
      <c r="DK6" s="250"/>
    </row>
    <row r="7" spans="1:117" s="251" customFormat="1" ht="33.75" customHeight="1" thickBot="1" x14ac:dyDescent="0.3">
      <c r="A7" s="412"/>
      <c r="B7" s="413"/>
      <c r="C7" s="528"/>
      <c r="D7" s="530"/>
      <c r="E7" s="530"/>
      <c r="F7" s="532"/>
      <c r="G7" s="433"/>
      <c r="H7" s="528"/>
      <c r="I7" s="530"/>
      <c r="J7" s="530"/>
      <c r="K7" s="563"/>
      <c r="L7" s="387"/>
      <c r="M7" s="528"/>
      <c r="N7" s="530"/>
      <c r="O7" s="530"/>
      <c r="P7" s="563"/>
      <c r="Q7" s="387"/>
      <c r="R7" s="528"/>
      <c r="S7" s="530"/>
      <c r="T7" s="530"/>
      <c r="U7" s="563"/>
      <c r="V7" s="387"/>
      <c r="W7" s="387"/>
      <c r="X7" s="528"/>
      <c r="Y7" s="530"/>
      <c r="Z7" s="530"/>
      <c r="AA7" s="563"/>
      <c r="AB7" s="387"/>
      <c r="AC7" s="387"/>
      <c r="AD7" s="528"/>
      <c r="AE7" s="530"/>
      <c r="AF7" s="530"/>
      <c r="AG7" s="563"/>
      <c r="AH7" s="387"/>
      <c r="AI7" s="387"/>
      <c r="AJ7" s="528"/>
      <c r="AK7" s="530"/>
      <c r="AL7" s="530"/>
      <c r="AM7" s="532"/>
      <c r="AN7" s="387"/>
      <c r="AO7" s="387"/>
      <c r="AP7" s="528"/>
      <c r="AQ7" s="530"/>
      <c r="AR7" s="530"/>
      <c r="AS7" s="532"/>
      <c r="AT7" s="387"/>
      <c r="AU7" s="528"/>
      <c r="AV7" s="530"/>
      <c r="AW7" s="530"/>
      <c r="AX7" s="532"/>
      <c r="AY7" s="387"/>
      <c r="AZ7" s="528"/>
      <c r="BA7" s="530"/>
      <c r="BB7" s="530"/>
      <c r="BC7" s="532"/>
      <c r="BD7" s="387"/>
      <c r="BE7" s="528"/>
      <c r="BF7" s="530"/>
      <c r="BG7" s="530"/>
      <c r="BH7" s="532"/>
      <c r="BI7" s="387"/>
      <c r="BJ7" s="528"/>
      <c r="BK7" s="530"/>
      <c r="BL7" s="530"/>
      <c r="BM7" s="532"/>
      <c r="BN7" s="387"/>
      <c r="BO7" s="528"/>
      <c r="BP7" s="530"/>
      <c r="BQ7" s="530"/>
      <c r="BR7" s="532"/>
      <c r="BS7" s="387"/>
      <c r="BT7" s="528"/>
      <c r="BU7" s="530"/>
      <c r="BV7" s="530"/>
      <c r="BW7" s="532"/>
      <c r="BX7" s="387"/>
      <c r="BY7" s="528"/>
      <c r="BZ7" s="530"/>
      <c r="CA7" s="530"/>
      <c r="CB7" s="532"/>
      <c r="CC7" s="387"/>
      <c r="CD7" s="528"/>
      <c r="CE7" s="530"/>
      <c r="CF7" s="530"/>
      <c r="CG7" s="532"/>
      <c r="CH7" s="387"/>
      <c r="CI7" s="528"/>
      <c r="CJ7" s="530"/>
      <c r="CK7" s="530"/>
      <c r="CL7" s="532"/>
      <c r="CM7" s="387"/>
      <c r="CN7" s="528"/>
      <c r="CO7" s="530"/>
      <c r="CP7" s="530"/>
      <c r="CQ7" s="532"/>
      <c r="CR7" s="387"/>
      <c r="CS7" s="528"/>
      <c r="CT7" s="530"/>
      <c r="CU7" s="530"/>
      <c r="CV7" s="532"/>
      <c r="CW7" s="387"/>
      <c r="CX7" s="528"/>
      <c r="CY7" s="530"/>
      <c r="CZ7" s="530"/>
      <c r="DA7" s="532"/>
      <c r="DB7" s="387"/>
      <c r="DC7" s="528"/>
      <c r="DD7" s="530"/>
      <c r="DE7" s="530"/>
      <c r="DF7" s="532"/>
      <c r="DG7" s="328" t="s">
        <v>348</v>
      </c>
      <c r="DK7" s="250"/>
    </row>
    <row r="8" spans="1:117" s="251" customFormat="1" ht="13.5" x14ac:dyDescent="0.25">
      <c r="A8" s="337" t="s">
        <v>21</v>
      </c>
      <c r="B8" s="338" t="s">
        <v>22</v>
      </c>
      <c r="C8" s="402">
        <v>21459.204999999998</v>
      </c>
      <c r="D8" s="434">
        <v>2306.8645374999996</v>
      </c>
      <c r="E8" s="389">
        <v>4291.8409999999994</v>
      </c>
      <c r="F8" s="390">
        <v>28057.9105375</v>
      </c>
      <c r="G8" s="419"/>
      <c r="H8" s="402">
        <f t="shared" ref="H8:H42" si="0">C8*1.01</f>
        <v>21673.797049999997</v>
      </c>
      <c r="I8" s="434">
        <f>H8*0.1085</f>
        <v>2351.6069799249999</v>
      </c>
      <c r="J8" s="389">
        <f>H8*0.2</f>
        <v>4334.7594099999997</v>
      </c>
      <c r="K8" s="435">
        <f>SUM(H8:J8)</f>
        <v>28360.163439924996</v>
      </c>
      <c r="L8" s="419"/>
      <c r="M8" s="402">
        <f t="shared" ref="M8:M42" si="1">H8*1.01</f>
        <v>21890.535020499996</v>
      </c>
      <c r="N8" s="434">
        <f>M8*0.1085</f>
        <v>2375.1230497242495</v>
      </c>
      <c r="O8" s="389">
        <f>M8*0.2</f>
        <v>4378.1070040999994</v>
      </c>
      <c r="P8" s="435">
        <f>SUM(M8:O8)</f>
        <v>28643.765074324245</v>
      </c>
      <c r="Q8" s="419"/>
      <c r="R8" s="402">
        <f t="shared" ref="R8:R18" si="2">M8*1.01</f>
        <v>22109.440370704997</v>
      </c>
      <c r="S8" s="434">
        <f>R8*0.1085</f>
        <v>2398.874280221492</v>
      </c>
      <c r="T8" s="389">
        <f>R8*0.2</f>
        <v>4421.8880741409994</v>
      </c>
      <c r="U8" s="435">
        <f>SUM(R8:T8)</f>
        <v>28930.202725067487</v>
      </c>
      <c r="V8" s="419"/>
      <c r="W8" s="338" t="s">
        <v>22</v>
      </c>
      <c r="X8" s="402">
        <f>R8*1.0175</f>
        <v>22496.355577192335</v>
      </c>
      <c r="Y8" s="389">
        <f>X8*0.1095</f>
        <v>2463.3509357025605</v>
      </c>
      <c r="Z8" s="389">
        <f>X8*0.2</f>
        <v>4499.2711154384669</v>
      </c>
      <c r="AA8" s="435">
        <f>SUM(X8:Z8)</f>
        <v>29458.977628333363</v>
      </c>
      <c r="AB8" s="419"/>
      <c r="AC8" s="338" t="s">
        <v>22</v>
      </c>
      <c r="AD8" s="402">
        <f t="shared" ref="AD8:AD20" si="3">X8*1.005</f>
        <v>22608.837355078293</v>
      </c>
      <c r="AE8" s="389">
        <f>AD8*0.1105</f>
        <v>2498.2765277361514</v>
      </c>
      <c r="AF8" s="389">
        <f>AD8*0.2</f>
        <v>4521.7674710156589</v>
      </c>
      <c r="AG8" s="435">
        <f>SUM(AD8:AF8)</f>
        <v>29628.881353830104</v>
      </c>
      <c r="AH8" s="419"/>
      <c r="AI8" s="338" t="s">
        <v>22</v>
      </c>
      <c r="AJ8" s="388">
        <f>AD12*1.02</f>
        <v>26608.759094401539</v>
      </c>
      <c r="AK8" s="389">
        <f t="shared" ref="AK8:AK20" si="4">AJ8*0.1105</f>
        <v>2940.2678799313703</v>
      </c>
      <c r="AL8" s="389">
        <f t="shared" ref="AL8:AL20" si="5">AJ8*0.2</f>
        <v>5321.7518188803078</v>
      </c>
      <c r="AM8" s="390">
        <f>SUM(AJ8:AL8)</f>
        <v>34870.77879321322</v>
      </c>
      <c r="AN8" s="419"/>
      <c r="AO8" s="338" t="s">
        <v>22</v>
      </c>
      <c r="AP8" s="388">
        <f>AJ8+500</f>
        <v>27108.759094401539</v>
      </c>
      <c r="AQ8" s="389">
        <f t="shared" ref="AQ8:AQ20" si="6">AP8*0.1105</f>
        <v>2995.5178799313703</v>
      </c>
      <c r="AR8" s="389">
        <f t="shared" ref="AR8:AR20" si="7">AP8*0.2</f>
        <v>5421.7518188803078</v>
      </c>
      <c r="AS8" s="390">
        <f>SUM(AP8:AR8)</f>
        <v>35526.02879321322</v>
      </c>
      <c r="AT8" s="338" t="s">
        <v>22</v>
      </c>
      <c r="AU8" s="388">
        <f>AJ8*1.025</f>
        <v>27273.978071761576</v>
      </c>
      <c r="AV8" s="389">
        <f t="shared" ref="AV8:AV20" si="8">AU8*0.1105</f>
        <v>3013.7745769296544</v>
      </c>
      <c r="AW8" s="389">
        <f t="shared" ref="AW8:AW20" si="9">AU8*0.2</f>
        <v>5454.7956143523152</v>
      </c>
      <c r="AX8" s="390">
        <f>SUM(AU8:AW8)</f>
        <v>35742.548263043544</v>
      </c>
      <c r="AY8" s="419"/>
      <c r="AZ8" s="388">
        <f>AP8*1.025</f>
        <v>27786.478071761576</v>
      </c>
      <c r="BA8" s="389">
        <f t="shared" ref="BA8:BA20" si="10">AZ8*0.1105</f>
        <v>3070.4058269296543</v>
      </c>
      <c r="BB8" s="389">
        <f t="shared" ref="BB8:BB20" si="11">AZ8*0.2</f>
        <v>5557.2956143523152</v>
      </c>
      <c r="BC8" s="390">
        <f>SUM(AZ8:BB8)</f>
        <v>36414.179513043549</v>
      </c>
      <c r="BD8" s="419"/>
      <c r="BE8" s="388">
        <f>AZ8*1.01</f>
        <v>28064.342852479193</v>
      </c>
      <c r="BF8" s="389">
        <f t="shared" ref="BF8:BF20" si="12">BE8*0.1105</f>
        <v>3101.1098851989509</v>
      </c>
      <c r="BG8" s="389">
        <f t="shared" ref="BG8:BG20" si="13">BE8*0.2</f>
        <v>5612.8685704958389</v>
      </c>
      <c r="BH8" s="390">
        <f>SUM(BE8:BG8)</f>
        <v>36778.321308173981</v>
      </c>
      <c r="BI8" s="419"/>
      <c r="BJ8" s="388">
        <v>28701</v>
      </c>
      <c r="BK8" s="389">
        <f t="shared" ref="BK8:BK20" si="14">BJ8*0.1105</f>
        <v>3171.4605000000001</v>
      </c>
      <c r="BL8" s="389">
        <f t="shared" ref="BL8:BL20" si="15">BJ8*0.2</f>
        <v>5740.2000000000007</v>
      </c>
      <c r="BM8" s="390">
        <f>SUM(BJ8:BL8)</f>
        <v>37612.660499999998</v>
      </c>
      <c r="BN8" s="338" t="s">
        <v>22</v>
      </c>
      <c r="BO8" s="388">
        <f>BJ8*1.02</f>
        <v>29275.02</v>
      </c>
      <c r="BP8" s="389">
        <f t="shared" ref="BP8:BP20" si="16">BO8*0.1105</f>
        <v>3234.8897099999999</v>
      </c>
      <c r="BQ8" s="389">
        <f t="shared" ref="BQ8:BQ20" si="17">BO8*0.2</f>
        <v>5855.0040000000008</v>
      </c>
      <c r="BR8" s="390">
        <f>SUM(BO8:BQ8)</f>
        <v>38364.913710000001</v>
      </c>
      <c r="BS8" s="338" t="s">
        <v>22</v>
      </c>
      <c r="BT8" s="388">
        <f>BO8+750</f>
        <v>30025.02</v>
      </c>
      <c r="BU8" s="389">
        <f t="shared" ref="BU8:BU20" si="18">BT8*0.1105</f>
        <v>3317.7647099999999</v>
      </c>
      <c r="BV8" s="389">
        <f t="shared" ref="BV8:BV20" si="19">BT8*0.2</f>
        <v>6005.0040000000008</v>
      </c>
      <c r="BW8" s="390">
        <f>SUM(BT8:BV8)</f>
        <v>39347.788710000001</v>
      </c>
      <c r="BX8" s="338" t="s">
        <v>22</v>
      </c>
      <c r="BY8" s="388">
        <f>BT8+1125</f>
        <v>31150.02</v>
      </c>
      <c r="BZ8" s="389">
        <f>BY8*0.1105</f>
        <v>3442.0772099999999</v>
      </c>
      <c r="CA8" s="389">
        <f t="shared" ref="CA8:CA20" si="20">BY8*0.2</f>
        <v>6230.0040000000008</v>
      </c>
      <c r="CB8" s="390">
        <f>SUM(BY8:CA8)</f>
        <v>40822.101210000001</v>
      </c>
      <c r="CC8" s="338" t="s">
        <v>22</v>
      </c>
      <c r="CD8" s="388">
        <f>BY8*1.01</f>
        <v>31461.520199999999</v>
      </c>
      <c r="CE8" s="389">
        <f>CD8*0.1105</f>
        <v>3476.4979820999997</v>
      </c>
      <c r="CF8" s="389">
        <f t="shared" ref="CF8:CF20" si="21">CD8*0.2</f>
        <v>6292.30404</v>
      </c>
      <c r="CG8" s="390">
        <f>SUM(CD8:CF8)</f>
        <v>41230.322222100003</v>
      </c>
      <c r="CH8" s="338" t="s">
        <v>22</v>
      </c>
      <c r="CI8" s="388">
        <f>CD8+500</f>
        <v>31961.520199999999</v>
      </c>
      <c r="CJ8" s="389">
        <f>CI8*0.1115</f>
        <v>3563.7095023000002</v>
      </c>
      <c r="CK8" s="389">
        <f t="shared" ref="CK8:CK20" si="22">CI8*0.2</f>
        <v>6392.30404</v>
      </c>
      <c r="CL8" s="390">
        <f>SUM(CI8:CK8)</f>
        <v>41917.533742300002</v>
      </c>
      <c r="CM8" s="338" t="s">
        <v>22</v>
      </c>
      <c r="CN8" s="388">
        <f>CI8+1000</f>
        <v>32961.520199999999</v>
      </c>
      <c r="CO8" s="389">
        <f>CN8*0.1115</f>
        <v>3675.2095023000002</v>
      </c>
      <c r="CP8" s="389">
        <f t="shared" ref="CP8:CP20" si="23">CN8*0.2</f>
        <v>6592.30404</v>
      </c>
      <c r="CQ8" s="390">
        <f>SUM(CN8:CP8)</f>
        <v>43229.033742300002</v>
      </c>
      <c r="CR8" s="338" t="s">
        <v>22</v>
      </c>
      <c r="CS8" s="388">
        <f>CN8*1.01</f>
        <v>33291.135402</v>
      </c>
      <c r="CT8" s="389">
        <f>CS8*0.1115</f>
        <v>3711.9615973230002</v>
      </c>
      <c r="CU8" s="389">
        <f t="shared" ref="CU8:CU20" si="24">CS8*0.2</f>
        <v>6658.2270804</v>
      </c>
      <c r="CV8" s="390">
        <f>SUM(CS8:CU8)</f>
        <v>43661.324079723003</v>
      </c>
      <c r="CW8" s="338" t="s">
        <v>22</v>
      </c>
      <c r="CX8" s="388">
        <f>CS8+500</f>
        <v>33791.135402</v>
      </c>
      <c r="CY8" s="389">
        <f>CX8*0.1115</f>
        <v>3767.7115973230002</v>
      </c>
      <c r="CZ8" s="389">
        <f t="shared" ref="CZ8:CZ20" si="25">CX8*0.2</f>
        <v>6758.2270804</v>
      </c>
      <c r="DA8" s="390">
        <f>SUM(CX8:CZ8)</f>
        <v>44317.074079723003</v>
      </c>
      <c r="DB8" s="338" t="s">
        <v>22</v>
      </c>
      <c r="DC8" s="388">
        <f>CX8*1.01</f>
        <v>34129.046756019998</v>
      </c>
      <c r="DD8" s="389">
        <f>DC8*0.1115</f>
        <v>3805.38871329623</v>
      </c>
      <c r="DE8" s="389">
        <f t="shared" ref="DE8:DE20" si="26">DC8*0.2</f>
        <v>6825.8093512039995</v>
      </c>
      <c r="DF8" s="390">
        <f>SUM(DC8:DE8)</f>
        <v>44760.244820520231</v>
      </c>
      <c r="DG8" s="329"/>
      <c r="DI8" s="257"/>
      <c r="DK8" s="258">
        <v>-8.9462500000081491E-2</v>
      </c>
    </row>
    <row r="9" spans="1:117" s="251" customFormat="1" ht="13.5" x14ac:dyDescent="0.25">
      <c r="A9" s="414"/>
      <c r="B9" s="338" t="s">
        <v>24</v>
      </c>
      <c r="C9" s="388">
        <v>22384.4725</v>
      </c>
      <c r="D9" s="434">
        <v>2406.3307937499999</v>
      </c>
      <c r="E9" s="389">
        <v>4476.8945000000003</v>
      </c>
      <c r="F9" s="390">
        <v>29267.697793749998</v>
      </c>
      <c r="G9" s="419"/>
      <c r="H9" s="388">
        <f t="shared" si="0"/>
        <v>22608.317224999999</v>
      </c>
      <c r="I9" s="434">
        <f t="shared" ref="I9:I42" si="27">H9*0.1085</f>
        <v>2453.0024189124997</v>
      </c>
      <c r="J9" s="389">
        <f t="shared" ref="J9:J42" si="28">H9*0.2</f>
        <v>4521.6634450000001</v>
      </c>
      <c r="K9" s="435">
        <f t="shared" ref="K9:K42" si="29">SUM(H9:J9)</f>
        <v>29582.983088912501</v>
      </c>
      <c r="L9" s="419"/>
      <c r="M9" s="388">
        <f t="shared" si="1"/>
        <v>22834.40039725</v>
      </c>
      <c r="N9" s="434">
        <f t="shared" ref="N9:N42" si="30">M9*0.1085</f>
        <v>2477.5324431016247</v>
      </c>
      <c r="O9" s="389">
        <f t="shared" ref="O9:O42" si="31">M9*0.2</f>
        <v>4566.8800794500003</v>
      </c>
      <c r="P9" s="435">
        <f t="shared" ref="P9:P42" si="32">SUM(M9:O9)</f>
        <v>29878.812919801625</v>
      </c>
      <c r="Q9" s="419"/>
      <c r="R9" s="388">
        <f t="shared" si="2"/>
        <v>23062.744401222499</v>
      </c>
      <c r="S9" s="434">
        <f t="shared" ref="S9:S42" si="33">R9*0.1085</f>
        <v>2502.3077675326413</v>
      </c>
      <c r="T9" s="389">
        <f t="shared" ref="T9:T42" si="34">R9*0.2</f>
        <v>4612.5488802444997</v>
      </c>
      <c r="U9" s="435">
        <f t="shared" ref="U9:U42" si="35">SUM(R9:T9)</f>
        <v>30177.601048999641</v>
      </c>
      <c r="V9" s="419"/>
      <c r="W9" s="338" t="s">
        <v>24</v>
      </c>
      <c r="X9" s="388">
        <f t="shared" ref="X9:X42" si="36">R9*1.0175</f>
        <v>23466.342428243894</v>
      </c>
      <c r="Y9" s="389">
        <f t="shared" ref="Y9:Y42" si="37">X9*0.1095</f>
        <v>2569.5644958927064</v>
      </c>
      <c r="Z9" s="389">
        <f t="shared" ref="Z9:Z42" si="38">X9*0.2</f>
        <v>4693.2684856487786</v>
      </c>
      <c r="AA9" s="435">
        <f t="shared" ref="AA9:AA42" si="39">SUM(X9:Z9)</f>
        <v>30729.175409785381</v>
      </c>
      <c r="AB9" s="419"/>
      <c r="AC9" s="338" t="s">
        <v>24</v>
      </c>
      <c r="AD9" s="388">
        <f t="shared" si="3"/>
        <v>23583.674140385112</v>
      </c>
      <c r="AE9" s="389">
        <f t="shared" ref="AE9:AE42" si="40">AD9*0.1105</f>
        <v>2605.9959925125549</v>
      </c>
      <c r="AF9" s="389">
        <f t="shared" ref="AF9:AF42" si="41">AD9*0.2</f>
        <v>4716.7348280770229</v>
      </c>
      <c r="AG9" s="435">
        <f t="shared" ref="AG9:AG42" si="42">SUM(AD9:AF9)</f>
        <v>30906.404960974691</v>
      </c>
      <c r="AH9" s="419"/>
      <c r="AI9" s="338" t="s">
        <v>24</v>
      </c>
      <c r="AJ9" s="388">
        <f t="shared" ref="AJ9:AJ20" si="43">AD13*1.02</f>
        <v>27374.308886252657</v>
      </c>
      <c r="AK9" s="389">
        <f t="shared" si="4"/>
        <v>3024.8611319309184</v>
      </c>
      <c r="AL9" s="389">
        <f t="shared" si="5"/>
        <v>5474.8617772505313</v>
      </c>
      <c r="AM9" s="390">
        <f t="shared" ref="AM9:AM20" si="44">SUM(AJ9:AL9)</f>
        <v>35874.031795434108</v>
      </c>
      <c r="AN9" s="419"/>
      <c r="AO9" s="338" t="s">
        <v>24</v>
      </c>
      <c r="AP9" s="388">
        <f>AJ9+500</f>
        <v>27874.308886252657</v>
      </c>
      <c r="AQ9" s="389">
        <f t="shared" si="6"/>
        <v>3080.1111319309184</v>
      </c>
      <c r="AR9" s="389">
        <f t="shared" si="7"/>
        <v>5574.8617772505313</v>
      </c>
      <c r="AS9" s="390">
        <f t="shared" ref="AS9:AS20" si="45">SUM(AP9:AR9)</f>
        <v>36529.281795434108</v>
      </c>
      <c r="AT9" s="338" t="s">
        <v>24</v>
      </c>
      <c r="AU9" s="388">
        <f t="shared" ref="AU9:AU20" si="46">AJ9*1.025</f>
        <v>28058.66660840897</v>
      </c>
      <c r="AV9" s="389">
        <f t="shared" si="8"/>
        <v>3100.4826602291914</v>
      </c>
      <c r="AW9" s="389">
        <f t="shared" si="9"/>
        <v>5611.7333216817942</v>
      </c>
      <c r="AX9" s="390">
        <f t="shared" ref="AX9:AX20" si="47">SUM(AU9:AW9)</f>
        <v>36770.882590319954</v>
      </c>
      <c r="AY9" s="419"/>
      <c r="AZ9" s="388">
        <f t="shared" ref="AZ9:AZ20" si="48">AP9*1.025</f>
        <v>28571.16660840897</v>
      </c>
      <c r="BA9" s="389">
        <f t="shared" si="10"/>
        <v>3157.1139102291913</v>
      </c>
      <c r="BB9" s="389">
        <f t="shared" si="11"/>
        <v>5714.2333216817942</v>
      </c>
      <c r="BC9" s="390">
        <f t="shared" ref="BC9:BC20" si="49">SUM(AZ9:BB9)</f>
        <v>37442.51384031996</v>
      </c>
      <c r="BD9" s="419"/>
      <c r="BE9" s="388">
        <f t="shared" ref="BE9:BE20" si="50">AZ9*1.01</f>
        <v>28856.878274493061</v>
      </c>
      <c r="BF9" s="389">
        <f t="shared" si="12"/>
        <v>3188.6850493314832</v>
      </c>
      <c r="BG9" s="389">
        <f t="shared" si="13"/>
        <v>5771.375654898613</v>
      </c>
      <c r="BH9" s="390">
        <f t="shared" ref="BH9:BH20" si="51">SUM(BE9:BG9)</f>
        <v>37816.938978723156</v>
      </c>
      <c r="BI9" s="419"/>
      <c r="BJ9" s="388">
        <v>29498</v>
      </c>
      <c r="BK9" s="389">
        <f t="shared" si="14"/>
        <v>3259.529</v>
      </c>
      <c r="BL9" s="389">
        <f t="shared" si="15"/>
        <v>5899.6</v>
      </c>
      <c r="BM9" s="390">
        <f t="shared" ref="BM9:BM20" si="52">SUM(BJ9:BL9)</f>
        <v>38657.129000000001</v>
      </c>
      <c r="BN9" s="338" t="s">
        <v>24</v>
      </c>
      <c r="BO9" s="388">
        <f t="shared" ref="BO9:BO20" si="53">BJ9*1.02</f>
        <v>30087.96</v>
      </c>
      <c r="BP9" s="389">
        <f t="shared" si="16"/>
        <v>3324.71958</v>
      </c>
      <c r="BQ9" s="389">
        <f t="shared" si="17"/>
        <v>6017.5920000000006</v>
      </c>
      <c r="BR9" s="390">
        <f t="shared" ref="BR9:BR20" si="54">SUM(BO9:BQ9)</f>
        <v>39430.271580000001</v>
      </c>
      <c r="BS9" s="338" t="s">
        <v>24</v>
      </c>
      <c r="BT9" s="388">
        <f t="shared" ref="BT9:BT20" si="55">BO9+750</f>
        <v>30837.96</v>
      </c>
      <c r="BU9" s="389">
        <f t="shared" si="18"/>
        <v>3407.59458</v>
      </c>
      <c r="BV9" s="389">
        <f t="shared" si="19"/>
        <v>6167.5920000000006</v>
      </c>
      <c r="BW9" s="390">
        <f t="shared" ref="BW9:BW20" si="56">SUM(BT9:BV9)</f>
        <v>40413.146580000001</v>
      </c>
      <c r="BX9" s="338" t="s">
        <v>24</v>
      </c>
      <c r="BY9" s="388">
        <f t="shared" ref="BY9:BY20" si="57">BT9+1125</f>
        <v>31962.959999999999</v>
      </c>
      <c r="BZ9" s="389">
        <f t="shared" ref="BZ9:BZ20" si="58">BY9*0.1105</f>
        <v>3531.90708</v>
      </c>
      <c r="CA9" s="389">
        <f t="shared" si="20"/>
        <v>6392.5920000000006</v>
      </c>
      <c r="CB9" s="390">
        <f t="shared" ref="CB9:CB20" si="59">SUM(BY9:CA9)</f>
        <v>41887.459080000001</v>
      </c>
      <c r="CC9" s="338" t="s">
        <v>24</v>
      </c>
      <c r="CD9" s="388">
        <f t="shared" ref="CD9:CD20" si="60">BY9*1.01</f>
        <v>32282.589599999999</v>
      </c>
      <c r="CE9" s="389">
        <f t="shared" ref="CE9:CE20" si="61">CD9*0.1105</f>
        <v>3567.2261508000001</v>
      </c>
      <c r="CF9" s="389">
        <f t="shared" si="21"/>
        <v>6456.5179200000002</v>
      </c>
      <c r="CG9" s="390">
        <f t="shared" ref="CG9:CG20" si="62">SUM(CD9:CF9)</f>
        <v>42306.333670799999</v>
      </c>
      <c r="CH9" s="338" t="s">
        <v>24</v>
      </c>
      <c r="CI9" s="388">
        <f t="shared" ref="CI9:CI20" si="63">CD9+500</f>
        <v>32782.589599999999</v>
      </c>
      <c r="CJ9" s="389">
        <f t="shared" ref="CJ9:CJ42" si="64">CI9*0.1115</f>
        <v>3655.2587404000001</v>
      </c>
      <c r="CK9" s="389">
        <f t="shared" si="22"/>
        <v>6556.5179200000002</v>
      </c>
      <c r="CL9" s="390">
        <f t="shared" ref="CL9:CL20" si="65">SUM(CI9:CK9)</f>
        <v>42994.366260399998</v>
      </c>
      <c r="CM9" s="338" t="s">
        <v>24</v>
      </c>
      <c r="CN9" s="388">
        <f t="shared" ref="CN9:CN20" si="66">CI9+1000</f>
        <v>33782.589599999999</v>
      </c>
      <c r="CO9" s="389">
        <f t="shared" ref="CO9:CO42" si="67">CN9*0.1115</f>
        <v>3766.7587404000001</v>
      </c>
      <c r="CP9" s="389">
        <f t="shared" si="23"/>
        <v>6756.5179200000002</v>
      </c>
      <c r="CQ9" s="390">
        <f t="shared" ref="CQ9:CQ20" si="68">SUM(CN9:CP9)</f>
        <v>44305.866260399998</v>
      </c>
      <c r="CR9" s="338" t="s">
        <v>24</v>
      </c>
      <c r="CS9" s="388">
        <f t="shared" ref="CS9:CS20" si="69">CN9*1.01</f>
        <v>34120.415496000001</v>
      </c>
      <c r="CT9" s="389">
        <f t="shared" ref="CT9:CT42" si="70">CS9*0.1115</f>
        <v>3804.4263278040003</v>
      </c>
      <c r="CU9" s="389">
        <f t="shared" si="24"/>
        <v>6824.083099200001</v>
      </c>
      <c r="CV9" s="390">
        <f t="shared" ref="CV9:CV20" si="71">SUM(CS9:CU9)</f>
        <v>44748.924923004</v>
      </c>
      <c r="CW9" s="338" t="s">
        <v>24</v>
      </c>
      <c r="CX9" s="388">
        <f t="shared" ref="CX9:CX20" si="72">CS9+500</f>
        <v>34620.415496000001</v>
      </c>
      <c r="CY9" s="389">
        <f t="shared" ref="CY9:CY20" si="73">CX9*0.1115</f>
        <v>3860.1763278040003</v>
      </c>
      <c r="CZ9" s="389">
        <f t="shared" si="25"/>
        <v>6924.083099200001</v>
      </c>
      <c r="DA9" s="390">
        <f t="shared" ref="DA9" si="74">SUM(CX9:CZ9)</f>
        <v>45404.674923004</v>
      </c>
      <c r="DB9" s="338" t="s">
        <v>24</v>
      </c>
      <c r="DC9" s="388">
        <f t="shared" ref="DC9:DC20" si="75">CX9*1.01</f>
        <v>34966.619650960005</v>
      </c>
      <c r="DD9" s="389">
        <f t="shared" ref="DD9:DD20" si="76">DC9*0.1115</f>
        <v>3898.7780910820406</v>
      </c>
      <c r="DE9" s="389">
        <f t="shared" si="26"/>
        <v>6993.3239301920012</v>
      </c>
      <c r="DF9" s="390">
        <f t="shared" ref="DF9" si="77">SUM(DC9:DE9)</f>
        <v>45858.721672234053</v>
      </c>
      <c r="DG9" s="330"/>
      <c r="DI9" s="257"/>
      <c r="DK9" s="258">
        <v>-0.30220625000220025</v>
      </c>
    </row>
    <row r="10" spans="1:117" s="251" customFormat="1" ht="13.5" x14ac:dyDescent="0.25">
      <c r="A10" s="414"/>
      <c r="B10" s="338" t="s">
        <v>26</v>
      </c>
      <c r="C10" s="388">
        <v>23396.249999999996</v>
      </c>
      <c r="D10" s="434">
        <v>2515.0968749999997</v>
      </c>
      <c r="E10" s="389">
        <v>4679.2499999999991</v>
      </c>
      <c r="F10" s="390">
        <v>30590.596874999996</v>
      </c>
      <c r="G10" s="419"/>
      <c r="H10" s="388">
        <f t="shared" si="0"/>
        <v>23630.212499999998</v>
      </c>
      <c r="I10" s="434">
        <f t="shared" si="27"/>
        <v>2563.8780562499996</v>
      </c>
      <c r="J10" s="389">
        <f t="shared" si="28"/>
        <v>4726.0424999999996</v>
      </c>
      <c r="K10" s="435">
        <f t="shared" si="29"/>
        <v>30920.133056249997</v>
      </c>
      <c r="L10" s="419"/>
      <c r="M10" s="388">
        <f t="shared" si="1"/>
        <v>23866.514625</v>
      </c>
      <c r="N10" s="434">
        <f t="shared" si="30"/>
        <v>2589.5168368125001</v>
      </c>
      <c r="O10" s="389">
        <f t="shared" si="31"/>
        <v>4773.302925</v>
      </c>
      <c r="P10" s="435">
        <f t="shared" si="32"/>
        <v>31229.334386812501</v>
      </c>
      <c r="Q10" s="419"/>
      <c r="R10" s="388">
        <f t="shared" si="2"/>
        <v>24105.179771250001</v>
      </c>
      <c r="S10" s="434">
        <f t="shared" si="33"/>
        <v>2615.4120051806249</v>
      </c>
      <c r="T10" s="389">
        <f t="shared" si="34"/>
        <v>4821.03595425</v>
      </c>
      <c r="U10" s="435">
        <f t="shared" si="35"/>
        <v>31541.627730680626</v>
      </c>
      <c r="V10" s="419"/>
      <c r="W10" s="338" t="s">
        <v>26</v>
      </c>
      <c r="X10" s="388">
        <f t="shared" si="36"/>
        <v>24527.020417246877</v>
      </c>
      <c r="Y10" s="389">
        <f t="shared" si="37"/>
        <v>2685.7087356885331</v>
      </c>
      <c r="Z10" s="389">
        <f t="shared" si="38"/>
        <v>4905.4040834493753</v>
      </c>
      <c r="AA10" s="435">
        <f t="shared" si="39"/>
        <v>32118.133236384787</v>
      </c>
      <c r="AB10" s="419"/>
      <c r="AC10" s="338" t="s">
        <v>26</v>
      </c>
      <c r="AD10" s="388">
        <f t="shared" si="3"/>
        <v>24649.655519333108</v>
      </c>
      <c r="AE10" s="389">
        <f t="shared" si="40"/>
        <v>2723.7869348863082</v>
      </c>
      <c r="AF10" s="389">
        <f t="shared" si="41"/>
        <v>4929.9311038666219</v>
      </c>
      <c r="AG10" s="435">
        <f t="shared" si="42"/>
        <v>32303.373558086038</v>
      </c>
      <c r="AH10" s="419"/>
      <c r="AI10" s="338" t="s">
        <v>26</v>
      </c>
      <c r="AJ10" s="388">
        <f t="shared" si="43"/>
        <v>27766.57557868501</v>
      </c>
      <c r="AK10" s="389">
        <f t="shared" si="4"/>
        <v>3068.2066014446937</v>
      </c>
      <c r="AL10" s="389">
        <f t="shared" si="5"/>
        <v>5553.3151157370021</v>
      </c>
      <c r="AM10" s="390">
        <f t="shared" si="44"/>
        <v>36388.097295866704</v>
      </c>
      <c r="AN10" s="419"/>
      <c r="AO10" s="338" t="s">
        <v>26</v>
      </c>
      <c r="AP10" s="388">
        <f t="shared" ref="AP10:AP20" si="78">AJ10+500</f>
        <v>28266.57557868501</v>
      </c>
      <c r="AQ10" s="389">
        <f t="shared" si="6"/>
        <v>3123.4566014446937</v>
      </c>
      <c r="AR10" s="389">
        <f t="shared" si="7"/>
        <v>5653.3151157370021</v>
      </c>
      <c r="AS10" s="390">
        <f t="shared" si="45"/>
        <v>37043.347295866704</v>
      </c>
      <c r="AT10" s="338" t="s">
        <v>26</v>
      </c>
      <c r="AU10" s="388">
        <f t="shared" si="46"/>
        <v>28460.739968152131</v>
      </c>
      <c r="AV10" s="389">
        <f t="shared" si="8"/>
        <v>3144.9117664808105</v>
      </c>
      <c r="AW10" s="389">
        <f t="shared" si="9"/>
        <v>5692.1479936304268</v>
      </c>
      <c r="AX10" s="390">
        <f t="shared" si="47"/>
        <v>37297.799728263366</v>
      </c>
      <c r="AY10" s="419"/>
      <c r="AZ10" s="388">
        <f t="shared" si="48"/>
        <v>28973.239968152131</v>
      </c>
      <c r="BA10" s="389">
        <f t="shared" si="10"/>
        <v>3201.5430164808104</v>
      </c>
      <c r="BB10" s="389">
        <f t="shared" si="11"/>
        <v>5794.6479936304268</v>
      </c>
      <c r="BC10" s="390">
        <f t="shared" si="49"/>
        <v>37969.430978263365</v>
      </c>
      <c r="BD10" s="419"/>
      <c r="BE10" s="388">
        <f t="shared" si="50"/>
        <v>29262.972367833652</v>
      </c>
      <c r="BF10" s="389">
        <f t="shared" si="12"/>
        <v>3233.5584466456185</v>
      </c>
      <c r="BG10" s="389">
        <f t="shared" si="13"/>
        <v>5852.5944735667308</v>
      </c>
      <c r="BH10" s="390">
        <f t="shared" si="51"/>
        <v>38349.125288046002</v>
      </c>
      <c r="BI10" s="419"/>
      <c r="BJ10" s="388">
        <v>29906</v>
      </c>
      <c r="BK10" s="389">
        <f t="shared" si="14"/>
        <v>3304.6129999999998</v>
      </c>
      <c r="BL10" s="389">
        <f t="shared" si="15"/>
        <v>5981.2000000000007</v>
      </c>
      <c r="BM10" s="390">
        <f t="shared" si="52"/>
        <v>39191.812999999995</v>
      </c>
      <c r="BN10" s="338" t="s">
        <v>26</v>
      </c>
      <c r="BO10" s="388">
        <f t="shared" si="53"/>
        <v>30504.12</v>
      </c>
      <c r="BP10" s="389">
        <f t="shared" si="16"/>
        <v>3370.7052599999997</v>
      </c>
      <c r="BQ10" s="389">
        <f t="shared" si="17"/>
        <v>6100.8240000000005</v>
      </c>
      <c r="BR10" s="390">
        <f t="shared" si="54"/>
        <v>39975.649259999998</v>
      </c>
      <c r="BS10" s="338" t="s">
        <v>26</v>
      </c>
      <c r="BT10" s="388">
        <f t="shared" si="55"/>
        <v>31254.12</v>
      </c>
      <c r="BU10" s="389">
        <f t="shared" si="18"/>
        <v>3453.5802599999997</v>
      </c>
      <c r="BV10" s="389">
        <f t="shared" si="19"/>
        <v>6250.8240000000005</v>
      </c>
      <c r="BW10" s="390">
        <f t="shared" si="56"/>
        <v>40958.524259999998</v>
      </c>
      <c r="BX10" s="338" t="s">
        <v>26</v>
      </c>
      <c r="BY10" s="388">
        <f t="shared" si="57"/>
        <v>32379.119999999999</v>
      </c>
      <c r="BZ10" s="389">
        <f t="shared" si="58"/>
        <v>3577.8927599999997</v>
      </c>
      <c r="CA10" s="389">
        <f t="shared" si="20"/>
        <v>6475.8240000000005</v>
      </c>
      <c r="CB10" s="390">
        <f>SUM(BY10:CA10)-1</f>
        <v>42431.836759999998</v>
      </c>
      <c r="CC10" s="338" t="s">
        <v>26</v>
      </c>
      <c r="CD10" s="388">
        <f t="shared" si="60"/>
        <v>32702.911199999999</v>
      </c>
      <c r="CE10" s="389">
        <f t="shared" si="61"/>
        <v>3613.6716876</v>
      </c>
      <c r="CF10" s="389">
        <f t="shared" si="21"/>
        <v>6540.5822399999997</v>
      </c>
      <c r="CG10" s="390">
        <f>SUM(CD10:CF10)-1</f>
        <v>42856.165127600005</v>
      </c>
      <c r="CH10" s="338" t="s">
        <v>26</v>
      </c>
      <c r="CI10" s="388">
        <f t="shared" si="63"/>
        <v>33202.911200000002</v>
      </c>
      <c r="CJ10" s="389">
        <f t="shared" si="64"/>
        <v>3702.1245988000005</v>
      </c>
      <c r="CK10" s="389">
        <f t="shared" si="22"/>
        <v>6640.5822400000006</v>
      </c>
      <c r="CL10" s="390">
        <f>SUM(CI10:CK10)-1</f>
        <v>43544.618038800007</v>
      </c>
      <c r="CM10" s="338" t="s">
        <v>26</v>
      </c>
      <c r="CN10" s="388">
        <f t="shared" si="66"/>
        <v>34202.911200000002</v>
      </c>
      <c r="CO10" s="389">
        <f t="shared" si="67"/>
        <v>3813.6245988000005</v>
      </c>
      <c r="CP10" s="389">
        <f t="shared" si="23"/>
        <v>6840.5822400000006</v>
      </c>
      <c r="CQ10" s="390">
        <f>SUM(CN10:CP10)-1</f>
        <v>44856.118038800007</v>
      </c>
      <c r="CR10" s="338" t="s">
        <v>26</v>
      </c>
      <c r="CS10" s="388">
        <f t="shared" si="69"/>
        <v>34544.940312000006</v>
      </c>
      <c r="CT10" s="389">
        <f t="shared" si="70"/>
        <v>3851.7608447880007</v>
      </c>
      <c r="CU10" s="389">
        <f t="shared" si="24"/>
        <v>6908.9880624000016</v>
      </c>
      <c r="CV10" s="390">
        <f>SUM(CS10:CU10)-1</f>
        <v>45304.689219188003</v>
      </c>
      <c r="CW10" s="338" t="s">
        <v>26</v>
      </c>
      <c r="CX10" s="388">
        <f t="shared" si="72"/>
        <v>35044.940312000006</v>
      </c>
      <c r="CY10" s="389">
        <f t="shared" si="73"/>
        <v>3907.5108447880007</v>
      </c>
      <c r="CZ10" s="389">
        <f t="shared" si="25"/>
        <v>7008.9880624000016</v>
      </c>
      <c r="DA10" s="390">
        <f>SUM(CX10:CZ10)-1</f>
        <v>45960.439219188003</v>
      </c>
      <c r="DB10" s="338" t="s">
        <v>26</v>
      </c>
      <c r="DC10" s="388">
        <f t="shared" si="75"/>
        <v>35395.389715120007</v>
      </c>
      <c r="DD10" s="389">
        <f t="shared" si="76"/>
        <v>3946.5859532358809</v>
      </c>
      <c r="DE10" s="389">
        <f t="shared" si="26"/>
        <v>7079.0779430240018</v>
      </c>
      <c r="DF10" s="390">
        <f>SUM(DC10:DE10)-1</f>
        <v>46420.053611379888</v>
      </c>
      <c r="DG10" s="330"/>
      <c r="DI10" s="257"/>
      <c r="DK10" s="258">
        <v>0.59687499999563398</v>
      </c>
    </row>
    <row r="11" spans="1:117" s="251" customFormat="1" ht="12.75" customHeight="1" x14ac:dyDescent="0.25">
      <c r="A11" s="339" t="s">
        <v>65</v>
      </c>
      <c r="B11" s="338" t="s">
        <v>28</v>
      </c>
      <c r="C11" s="388">
        <v>24068.649999999998</v>
      </c>
      <c r="D11" s="434">
        <v>2587.3798749999996</v>
      </c>
      <c r="E11" s="389">
        <v>4813.7299999999996</v>
      </c>
      <c r="F11" s="390">
        <v>31469.759874999996</v>
      </c>
      <c r="G11" s="419"/>
      <c r="H11" s="388">
        <f t="shared" si="0"/>
        <v>24309.336499999998</v>
      </c>
      <c r="I11" s="434">
        <f t="shared" si="27"/>
        <v>2637.5630102499999</v>
      </c>
      <c r="J11" s="389">
        <f t="shared" si="28"/>
        <v>4861.8672999999999</v>
      </c>
      <c r="K11" s="435">
        <f t="shared" si="29"/>
        <v>31808.766810249996</v>
      </c>
      <c r="L11" s="419"/>
      <c r="M11" s="388">
        <f t="shared" si="1"/>
        <v>24552.429864999998</v>
      </c>
      <c r="N11" s="434">
        <f t="shared" si="30"/>
        <v>2663.9386403525</v>
      </c>
      <c r="O11" s="389">
        <f t="shared" si="31"/>
        <v>4910.4859729999998</v>
      </c>
      <c r="P11" s="435">
        <f t="shared" si="32"/>
        <v>32126.854478352496</v>
      </c>
      <c r="Q11" s="419"/>
      <c r="R11" s="388">
        <f t="shared" si="2"/>
        <v>24797.95416365</v>
      </c>
      <c r="S11" s="434">
        <f t="shared" si="33"/>
        <v>2690.5780267560249</v>
      </c>
      <c r="T11" s="389">
        <f t="shared" si="34"/>
        <v>4959.5908327300003</v>
      </c>
      <c r="U11" s="435">
        <f t="shared" si="35"/>
        <v>32448.123023136024</v>
      </c>
      <c r="V11" s="419"/>
      <c r="W11" s="338" t="s">
        <v>28</v>
      </c>
      <c r="X11" s="388">
        <f t="shared" si="36"/>
        <v>25231.918361513875</v>
      </c>
      <c r="Y11" s="389">
        <f t="shared" si="37"/>
        <v>2762.8950605857694</v>
      </c>
      <c r="Z11" s="389">
        <f t="shared" si="38"/>
        <v>5046.3836723027753</v>
      </c>
      <c r="AA11" s="435">
        <f t="shared" si="39"/>
        <v>33041.197094402421</v>
      </c>
      <c r="AB11" s="419"/>
      <c r="AC11" s="338" t="s">
        <v>28</v>
      </c>
      <c r="AD11" s="388">
        <f t="shared" si="3"/>
        <v>25358.077953321441</v>
      </c>
      <c r="AE11" s="389">
        <f t="shared" si="40"/>
        <v>2802.0676138420195</v>
      </c>
      <c r="AF11" s="389">
        <f t="shared" si="41"/>
        <v>5071.6155906642889</v>
      </c>
      <c r="AG11" s="435">
        <f t="shared" si="42"/>
        <v>33231.76115782775</v>
      </c>
      <c r="AH11" s="419"/>
      <c r="AI11" s="338" t="s">
        <v>28</v>
      </c>
      <c r="AJ11" s="388">
        <f t="shared" si="43"/>
        <v>28567.594008374399</v>
      </c>
      <c r="AK11" s="389">
        <f t="shared" si="4"/>
        <v>3156.7191379253713</v>
      </c>
      <c r="AL11" s="389">
        <f t="shared" si="5"/>
        <v>5713.5188016748798</v>
      </c>
      <c r="AM11" s="390">
        <f t="shared" si="44"/>
        <v>37437.83194797465</v>
      </c>
      <c r="AN11" s="419"/>
      <c r="AO11" s="338" t="s">
        <v>28</v>
      </c>
      <c r="AP11" s="388">
        <f t="shared" si="78"/>
        <v>29067.594008374399</v>
      </c>
      <c r="AQ11" s="389">
        <f t="shared" si="6"/>
        <v>3211.9691379253713</v>
      </c>
      <c r="AR11" s="389">
        <f t="shared" si="7"/>
        <v>5813.5188016748798</v>
      </c>
      <c r="AS11" s="390">
        <f t="shared" si="45"/>
        <v>38093.08194797465</v>
      </c>
      <c r="AT11" s="338" t="s">
        <v>28</v>
      </c>
      <c r="AU11" s="388">
        <f t="shared" si="46"/>
        <v>29281.783858583756</v>
      </c>
      <c r="AV11" s="389">
        <f t="shared" si="8"/>
        <v>3235.6371163735053</v>
      </c>
      <c r="AW11" s="389">
        <f t="shared" si="9"/>
        <v>5856.3567717167516</v>
      </c>
      <c r="AX11" s="390">
        <f t="shared" si="47"/>
        <v>38373.777746674015</v>
      </c>
      <c r="AY11" s="419"/>
      <c r="AZ11" s="388">
        <f t="shared" si="48"/>
        <v>29794.283858583756</v>
      </c>
      <c r="BA11" s="389">
        <f t="shared" si="10"/>
        <v>3292.2683663735052</v>
      </c>
      <c r="BB11" s="389">
        <f t="shared" si="11"/>
        <v>5958.8567717167516</v>
      </c>
      <c r="BC11" s="390">
        <f t="shared" si="49"/>
        <v>39045.408996674014</v>
      </c>
      <c r="BD11" s="419"/>
      <c r="BE11" s="388">
        <f t="shared" si="50"/>
        <v>30092.226697169594</v>
      </c>
      <c r="BF11" s="389">
        <f t="shared" si="12"/>
        <v>3325.1910500372401</v>
      </c>
      <c r="BG11" s="389">
        <f t="shared" si="13"/>
        <v>6018.4453394339189</v>
      </c>
      <c r="BH11" s="390">
        <f t="shared" si="51"/>
        <v>39435.863086640755</v>
      </c>
      <c r="BI11" s="419"/>
      <c r="BJ11" s="388">
        <v>30740</v>
      </c>
      <c r="BK11" s="389">
        <f t="shared" si="14"/>
        <v>3396.77</v>
      </c>
      <c r="BL11" s="389">
        <f t="shared" si="15"/>
        <v>6148</v>
      </c>
      <c r="BM11" s="390">
        <f t="shared" si="52"/>
        <v>40284.769999999997</v>
      </c>
      <c r="BN11" s="338" t="s">
        <v>28</v>
      </c>
      <c r="BO11" s="388">
        <f t="shared" si="53"/>
        <v>31354.799999999999</v>
      </c>
      <c r="BP11" s="389">
        <f t="shared" si="16"/>
        <v>3464.7053999999998</v>
      </c>
      <c r="BQ11" s="389">
        <f t="shared" si="17"/>
        <v>6270.96</v>
      </c>
      <c r="BR11" s="390">
        <f t="shared" si="54"/>
        <v>41090.465400000001</v>
      </c>
      <c r="BS11" s="338" t="s">
        <v>28</v>
      </c>
      <c r="BT11" s="388">
        <f t="shared" si="55"/>
        <v>32104.799999999999</v>
      </c>
      <c r="BU11" s="389">
        <f t="shared" si="18"/>
        <v>3547.5803999999998</v>
      </c>
      <c r="BV11" s="389">
        <f t="shared" si="19"/>
        <v>6420.96</v>
      </c>
      <c r="BW11" s="390">
        <f t="shared" si="56"/>
        <v>42073.340400000001</v>
      </c>
      <c r="BX11" s="338" t="s">
        <v>28</v>
      </c>
      <c r="BY11" s="388">
        <f t="shared" si="57"/>
        <v>33229.800000000003</v>
      </c>
      <c r="BZ11" s="389">
        <f t="shared" si="58"/>
        <v>3671.8929000000003</v>
      </c>
      <c r="CA11" s="389">
        <f t="shared" si="20"/>
        <v>6645.9600000000009</v>
      </c>
      <c r="CB11" s="390">
        <f>SUM(BY11:CA11)+1</f>
        <v>43548.652900000001</v>
      </c>
      <c r="CC11" s="338" t="s">
        <v>28</v>
      </c>
      <c r="CD11" s="388">
        <f t="shared" si="60"/>
        <v>33562.098000000005</v>
      </c>
      <c r="CE11" s="389">
        <f t="shared" si="61"/>
        <v>3708.6118290000009</v>
      </c>
      <c r="CF11" s="389">
        <f t="shared" si="21"/>
        <v>6712.4196000000011</v>
      </c>
      <c r="CG11" s="390">
        <f>SUM(CD11:CF11)+1</f>
        <v>43984.129429000008</v>
      </c>
      <c r="CH11" s="338" t="s">
        <v>28</v>
      </c>
      <c r="CI11" s="388">
        <f t="shared" si="63"/>
        <v>34062.098000000005</v>
      </c>
      <c r="CJ11" s="389">
        <f t="shared" si="64"/>
        <v>3797.9239270000007</v>
      </c>
      <c r="CK11" s="389">
        <f t="shared" si="22"/>
        <v>6812.4196000000011</v>
      </c>
      <c r="CL11" s="390">
        <f>SUM(CI11:CK11)+1</f>
        <v>44673.44152700001</v>
      </c>
      <c r="CM11" s="338" t="s">
        <v>28</v>
      </c>
      <c r="CN11" s="388">
        <f t="shared" si="66"/>
        <v>35062.098000000005</v>
      </c>
      <c r="CO11" s="389">
        <f t="shared" si="67"/>
        <v>3909.4239270000007</v>
      </c>
      <c r="CP11" s="389">
        <f t="shared" si="23"/>
        <v>7012.4196000000011</v>
      </c>
      <c r="CQ11" s="390">
        <f>SUM(CN11:CP11)+1</f>
        <v>45984.94152700001</v>
      </c>
      <c r="CR11" s="338" t="s">
        <v>28</v>
      </c>
      <c r="CS11" s="388">
        <f t="shared" si="69"/>
        <v>35412.718980000005</v>
      </c>
      <c r="CT11" s="389">
        <f t="shared" si="70"/>
        <v>3948.5181662700006</v>
      </c>
      <c r="CU11" s="389">
        <f t="shared" si="24"/>
        <v>7082.5437960000017</v>
      </c>
      <c r="CV11" s="390">
        <f>SUM(CS11:CU11)+1</f>
        <v>46444.780942270008</v>
      </c>
      <c r="CW11" s="338" t="s">
        <v>28</v>
      </c>
      <c r="CX11" s="388">
        <f t="shared" si="72"/>
        <v>35912.718980000005</v>
      </c>
      <c r="CY11" s="389">
        <f t="shared" si="73"/>
        <v>4004.2681662700006</v>
      </c>
      <c r="CZ11" s="389">
        <f t="shared" si="25"/>
        <v>7182.5437960000017</v>
      </c>
      <c r="DA11" s="390">
        <f>SUM(CX11:CZ11)+1</f>
        <v>47100.530942270008</v>
      </c>
      <c r="DB11" s="338" t="s">
        <v>28</v>
      </c>
      <c r="DC11" s="388">
        <f t="shared" si="75"/>
        <v>36271.846169800003</v>
      </c>
      <c r="DD11" s="389">
        <f t="shared" si="76"/>
        <v>4044.3108479327002</v>
      </c>
      <c r="DE11" s="389">
        <f t="shared" si="26"/>
        <v>7254.3692339600011</v>
      </c>
      <c r="DF11" s="390">
        <f>SUM(DC11:DE11)+1</f>
        <v>47571.526251692703</v>
      </c>
      <c r="DG11" s="322"/>
      <c r="DK11" s="258">
        <v>-0.24012500000389991</v>
      </c>
    </row>
    <row r="12" spans="1:117" s="251" customFormat="1" ht="12.75" customHeight="1" x14ac:dyDescent="0.25">
      <c r="A12" s="340"/>
      <c r="B12" s="338" t="s">
        <v>29</v>
      </c>
      <c r="C12" s="388">
        <v>24760.524999999998</v>
      </c>
      <c r="D12" s="434">
        <v>2661.7564374999997</v>
      </c>
      <c r="E12" s="389">
        <v>4952.1049999999996</v>
      </c>
      <c r="F12" s="390">
        <v>32374.386437499998</v>
      </c>
      <c r="G12" s="419"/>
      <c r="H12" s="388">
        <f t="shared" si="0"/>
        <v>25008.130249999998</v>
      </c>
      <c r="I12" s="434">
        <f t="shared" si="27"/>
        <v>2713.3821321249998</v>
      </c>
      <c r="J12" s="389">
        <f t="shared" si="28"/>
        <v>5001.6260499999999</v>
      </c>
      <c r="K12" s="435">
        <f t="shared" si="29"/>
        <v>32723.138432124997</v>
      </c>
      <c r="L12" s="419"/>
      <c r="M12" s="388">
        <f t="shared" si="1"/>
        <v>25258.211552499997</v>
      </c>
      <c r="N12" s="434">
        <f t="shared" si="30"/>
        <v>2740.5159534462496</v>
      </c>
      <c r="O12" s="389">
        <f t="shared" si="31"/>
        <v>5051.6423104999994</v>
      </c>
      <c r="P12" s="435">
        <f t="shared" si="32"/>
        <v>33050.369816446248</v>
      </c>
      <c r="Q12" s="419"/>
      <c r="R12" s="388">
        <f t="shared" si="2"/>
        <v>25510.793668024999</v>
      </c>
      <c r="S12" s="434">
        <f t="shared" si="33"/>
        <v>2767.9211129807122</v>
      </c>
      <c r="T12" s="389">
        <f t="shared" si="34"/>
        <v>5102.1587336049997</v>
      </c>
      <c r="U12" s="435">
        <f t="shared" si="35"/>
        <v>33380.873514610706</v>
      </c>
      <c r="V12" s="419"/>
      <c r="W12" s="338" t="s">
        <v>29</v>
      </c>
      <c r="X12" s="388">
        <f t="shared" si="36"/>
        <v>25957.232557215437</v>
      </c>
      <c r="Y12" s="389">
        <f t="shared" si="37"/>
        <v>2842.3169650150903</v>
      </c>
      <c r="Z12" s="389">
        <f t="shared" si="38"/>
        <v>5191.4465114430877</v>
      </c>
      <c r="AA12" s="435">
        <f t="shared" si="39"/>
        <v>33990.996033673611</v>
      </c>
      <c r="AB12" s="419"/>
      <c r="AC12" s="338" t="s">
        <v>29</v>
      </c>
      <c r="AD12" s="388">
        <f t="shared" si="3"/>
        <v>26087.01872000151</v>
      </c>
      <c r="AE12" s="389">
        <f t="shared" si="40"/>
        <v>2882.615568560167</v>
      </c>
      <c r="AF12" s="389">
        <f t="shared" si="41"/>
        <v>5217.4037440003021</v>
      </c>
      <c r="AG12" s="435">
        <f t="shared" si="42"/>
        <v>34187.038032561977</v>
      </c>
      <c r="AH12" s="419"/>
      <c r="AI12" s="338" t="s">
        <v>29</v>
      </c>
      <c r="AJ12" s="388">
        <f t="shared" si="43"/>
        <v>29392.491036238825</v>
      </c>
      <c r="AK12" s="389">
        <f t="shared" si="4"/>
        <v>3247.8702595043901</v>
      </c>
      <c r="AL12" s="389">
        <f t="shared" si="5"/>
        <v>5878.4982072477651</v>
      </c>
      <c r="AM12" s="390">
        <f t="shared" si="44"/>
        <v>38518.859502990977</v>
      </c>
      <c r="AN12" s="419"/>
      <c r="AO12" s="338" t="s">
        <v>29</v>
      </c>
      <c r="AP12" s="388">
        <f t="shared" si="78"/>
        <v>29892.491036238825</v>
      </c>
      <c r="AQ12" s="389">
        <f t="shared" si="6"/>
        <v>3303.1202595043901</v>
      </c>
      <c r="AR12" s="389">
        <f t="shared" si="7"/>
        <v>5978.4982072477651</v>
      </c>
      <c r="AS12" s="390">
        <f t="shared" si="45"/>
        <v>39174.109502990977</v>
      </c>
      <c r="AT12" s="338" t="s">
        <v>29</v>
      </c>
      <c r="AU12" s="388">
        <f t="shared" si="46"/>
        <v>30127.303312144795</v>
      </c>
      <c r="AV12" s="389">
        <f t="shared" si="8"/>
        <v>3329.0670159920001</v>
      </c>
      <c r="AW12" s="389">
        <f t="shared" si="9"/>
        <v>6025.460662428959</v>
      </c>
      <c r="AX12" s="390">
        <f t="shared" si="47"/>
        <v>39481.830990565752</v>
      </c>
      <c r="AY12" s="419"/>
      <c r="AZ12" s="388">
        <f t="shared" si="48"/>
        <v>30639.803312144795</v>
      </c>
      <c r="BA12" s="389">
        <f t="shared" si="10"/>
        <v>3385.698265992</v>
      </c>
      <c r="BB12" s="389">
        <f t="shared" si="11"/>
        <v>6127.960662428959</v>
      </c>
      <c r="BC12" s="390">
        <f t="shared" si="49"/>
        <v>40153.462240565757</v>
      </c>
      <c r="BD12" s="419"/>
      <c r="BE12" s="388">
        <f t="shared" si="50"/>
        <v>30946.201345266243</v>
      </c>
      <c r="BF12" s="389">
        <f t="shared" si="12"/>
        <v>3419.55524865192</v>
      </c>
      <c r="BG12" s="389">
        <f t="shared" si="13"/>
        <v>6189.240269053249</v>
      </c>
      <c r="BH12" s="390">
        <f t="shared" si="51"/>
        <v>40554.996862971413</v>
      </c>
      <c r="BI12" s="419"/>
      <c r="BJ12" s="388">
        <v>31597</v>
      </c>
      <c r="BK12" s="389">
        <f t="shared" si="14"/>
        <v>3491.4684999999999</v>
      </c>
      <c r="BL12" s="389">
        <f t="shared" si="15"/>
        <v>6319.4000000000005</v>
      </c>
      <c r="BM12" s="390">
        <f t="shared" si="52"/>
        <v>41407.868500000004</v>
      </c>
      <c r="BN12" s="338" t="s">
        <v>29</v>
      </c>
      <c r="BO12" s="388">
        <f t="shared" si="53"/>
        <v>32228.940000000002</v>
      </c>
      <c r="BP12" s="389">
        <f t="shared" si="16"/>
        <v>3561.2978700000003</v>
      </c>
      <c r="BQ12" s="389">
        <f t="shared" si="17"/>
        <v>6445.7880000000005</v>
      </c>
      <c r="BR12" s="390">
        <f t="shared" si="54"/>
        <v>42236.025870000005</v>
      </c>
      <c r="BS12" s="338" t="s">
        <v>29</v>
      </c>
      <c r="BT12" s="388">
        <f t="shared" si="55"/>
        <v>32978.94</v>
      </c>
      <c r="BU12" s="389">
        <f t="shared" si="18"/>
        <v>3644.1728700000003</v>
      </c>
      <c r="BV12" s="389">
        <f t="shared" si="19"/>
        <v>6595.7880000000005</v>
      </c>
      <c r="BW12" s="390">
        <f t="shared" si="56"/>
        <v>43218.900870000005</v>
      </c>
      <c r="BX12" s="338" t="s">
        <v>29</v>
      </c>
      <c r="BY12" s="388">
        <f t="shared" si="57"/>
        <v>34103.94</v>
      </c>
      <c r="BZ12" s="389">
        <f t="shared" si="58"/>
        <v>3768.4853700000003</v>
      </c>
      <c r="CA12" s="389">
        <f t="shared" si="20"/>
        <v>6820.7880000000005</v>
      </c>
      <c r="CB12" s="390">
        <f t="shared" ref="CB12:CB23" si="79">SUM(BY12:CA12)</f>
        <v>44693.213370000005</v>
      </c>
      <c r="CC12" s="338" t="s">
        <v>29</v>
      </c>
      <c r="CD12" s="388">
        <f t="shared" si="60"/>
        <v>34444.979400000004</v>
      </c>
      <c r="CE12" s="389">
        <f t="shared" si="61"/>
        <v>3806.1702237000004</v>
      </c>
      <c r="CF12" s="389">
        <f t="shared" si="21"/>
        <v>6888.9958800000013</v>
      </c>
      <c r="CG12" s="390">
        <f t="shared" ref="CG12:CG23" si="80">SUM(CD12:CF12)</f>
        <v>45140.145503700005</v>
      </c>
      <c r="CH12" s="338" t="s">
        <v>29</v>
      </c>
      <c r="CI12" s="388">
        <f t="shared" si="63"/>
        <v>34944.979400000004</v>
      </c>
      <c r="CJ12" s="389">
        <f t="shared" si="64"/>
        <v>3896.3652031000006</v>
      </c>
      <c r="CK12" s="389">
        <f t="shared" si="22"/>
        <v>6988.9958800000013</v>
      </c>
      <c r="CL12" s="390">
        <f t="shared" si="65"/>
        <v>45830.340483100008</v>
      </c>
      <c r="CM12" s="338" t="s">
        <v>29</v>
      </c>
      <c r="CN12" s="388">
        <f t="shared" si="66"/>
        <v>35944.979400000004</v>
      </c>
      <c r="CO12" s="389">
        <f t="shared" si="67"/>
        <v>4007.8652031000006</v>
      </c>
      <c r="CP12" s="389">
        <f t="shared" si="23"/>
        <v>7188.9958800000013</v>
      </c>
      <c r="CQ12" s="390">
        <f t="shared" ref="CQ12:CQ23" si="81">SUM(CN12:CP12)</f>
        <v>47141.840483100008</v>
      </c>
      <c r="CR12" s="338" t="s">
        <v>29</v>
      </c>
      <c r="CS12" s="388">
        <f t="shared" si="69"/>
        <v>36304.429194000004</v>
      </c>
      <c r="CT12" s="389">
        <f t="shared" si="70"/>
        <v>4047.9438551310004</v>
      </c>
      <c r="CU12" s="389">
        <f t="shared" si="24"/>
        <v>7260.8858388000008</v>
      </c>
      <c r="CV12" s="390">
        <f t="shared" ref="CV12:CV23" si="82">SUM(CS12:CU12)</f>
        <v>47613.258887931006</v>
      </c>
      <c r="CW12" s="338" t="s">
        <v>29</v>
      </c>
      <c r="CX12" s="388">
        <f t="shared" si="72"/>
        <v>36804.429194000004</v>
      </c>
      <c r="CY12" s="389">
        <f t="shared" si="73"/>
        <v>4103.6938551310004</v>
      </c>
      <c r="CZ12" s="389">
        <f t="shared" si="25"/>
        <v>7360.8858388000008</v>
      </c>
      <c r="DA12" s="390">
        <f t="shared" ref="DA12" si="83">SUM(CX12:CZ12)</f>
        <v>48269.008887931006</v>
      </c>
      <c r="DB12" s="338" t="s">
        <v>29</v>
      </c>
      <c r="DC12" s="388">
        <f t="shared" si="75"/>
        <v>37172.473485940005</v>
      </c>
      <c r="DD12" s="389">
        <f t="shared" si="76"/>
        <v>4144.7307936823108</v>
      </c>
      <c r="DE12" s="389">
        <f t="shared" si="26"/>
        <v>7434.4946971880017</v>
      </c>
      <c r="DF12" s="390">
        <f t="shared" ref="DF12" si="84">SUM(DC12:DE12)</f>
        <v>48751.698976810323</v>
      </c>
      <c r="DG12" s="23" t="s">
        <v>347</v>
      </c>
      <c r="DK12" s="258">
        <v>-0.61356250000244472</v>
      </c>
    </row>
    <row r="13" spans="1:117" s="251" customFormat="1" ht="12.75" customHeight="1" x14ac:dyDescent="0.25">
      <c r="A13" s="340"/>
      <c r="B13" s="338" t="s">
        <v>31</v>
      </c>
      <c r="C13" s="388">
        <v>25472.899999999998</v>
      </c>
      <c r="D13" s="434">
        <v>2738.3367499999999</v>
      </c>
      <c r="E13" s="389">
        <v>5094.58</v>
      </c>
      <c r="F13" s="390">
        <v>33305.816749999998</v>
      </c>
      <c r="G13" s="419"/>
      <c r="H13" s="388">
        <f t="shared" si="0"/>
        <v>25727.628999999997</v>
      </c>
      <c r="I13" s="434">
        <f t="shared" si="27"/>
        <v>2791.4477464999995</v>
      </c>
      <c r="J13" s="389">
        <f t="shared" si="28"/>
        <v>5145.5257999999994</v>
      </c>
      <c r="K13" s="435">
        <f t="shared" si="29"/>
        <v>33664.602546499998</v>
      </c>
      <c r="L13" s="419"/>
      <c r="M13" s="388">
        <f t="shared" si="1"/>
        <v>25984.905289999999</v>
      </c>
      <c r="N13" s="434">
        <f t="shared" si="30"/>
        <v>2819.3622239649999</v>
      </c>
      <c r="O13" s="389">
        <f t="shared" si="31"/>
        <v>5196.9810580000003</v>
      </c>
      <c r="P13" s="435">
        <f t="shared" si="32"/>
        <v>34001.248571964999</v>
      </c>
      <c r="Q13" s="419"/>
      <c r="R13" s="388">
        <f t="shared" si="2"/>
        <v>26244.7543429</v>
      </c>
      <c r="S13" s="434">
        <f t="shared" si="33"/>
        <v>2847.5558462046502</v>
      </c>
      <c r="T13" s="389">
        <f t="shared" si="34"/>
        <v>5248.9508685800001</v>
      </c>
      <c r="U13" s="435">
        <f t="shared" si="35"/>
        <v>34341.261057684649</v>
      </c>
      <c r="V13" s="419"/>
      <c r="W13" s="338" t="s">
        <v>31</v>
      </c>
      <c r="X13" s="388">
        <f t="shared" si="36"/>
        <v>26704.037543900751</v>
      </c>
      <c r="Y13" s="389">
        <f t="shared" si="37"/>
        <v>2924.0921110571321</v>
      </c>
      <c r="Z13" s="389">
        <f t="shared" si="38"/>
        <v>5340.8075087801508</v>
      </c>
      <c r="AA13" s="435">
        <f t="shared" si="39"/>
        <v>34968.937163738032</v>
      </c>
      <c r="AB13" s="419"/>
      <c r="AC13" s="338" t="s">
        <v>31</v>
      </c>
      <c r="AD13" s="388">
        <f t="shared" si="3"/>
        <v>26837.557731620251</v>
      </c>
      <c r="AE13" s="389">
        <f t="shared" si="40"/>
        <v>2965.5501293440379</v>
      </c>
      <c r="AF13" s="389">
        <f t="shared" si="41"/>
        <v>5367.5115463240509</v>
      </c>
      <c r="AG13" s="435">
        <f t="shared" si="42"/>
        <v>35170.619407288337</v>
      </c>
      <c r="AH13" s="419"/>
      <c r="AI13" s="338" t="s">
        <v>31</v>
      </c>
      <c r="AJ13" s="388">
        <f t="shared" si="43"/>
        <v>30242.352053104398</v>
      </c>
      <c r="AK13" s="389">
        <f t="shared" si="4"/>
        <v>3341.7799018680362</v>
      </c>
      <c r="AL13" s="389">
        <f t="shared" si="5"/>
        <v>6048.4704106208801</v>
      </c>
      <c r="AM13" s="390">
        <f t="shared" si="44"/>
        <v>39632.602365593317</v>
      </c>
      <c r="AN13" s="419"/>
      <c r="AO13" s="338" t="s">
        <v>31</v>
      </c>
      <c r="AP13" s="388">
        <f t="shared" si="78"/>
        <v>30742.352053104398</v>
      </c>
      <c r="AQ13" s="389">
        <f t="shared" si="6"/>
        <v>3397.0299018680362</v>
      </c>
      <c r="AR13" s="389">
        <f t="shared" si="7"/>
        <v>6148.4704106208801</v>
      </c>
      <c r="AS13" s="390">
        <f t="shared" si="45"/>
        <v>40287.852365593317</v>
      </c>
      <c r="AT13" s="338" t="s">
        <v>31</v>
      </c>
      <c r="AU13" s="388">
        <f t="shared" si="46"/>
        <v>30998.410854432004</v>
      </c>
      <c r="AV13" s="389">
        <f t="shared" si="8"/>
        <v>3425.3243994147365</v>
      </c>
      <c r="AW13" s="389">
        <f t="shared" si="9"/>
        <v>6199.6821708864009</v>
      </c>
      <c r="AX13" s="390">
        <f t="shared" si="47"/>
        <v>40623.417424733139</v>
      </c>
      <c r="AY13" s="419"/>
      <c r="AZ13" s="388">
        <f t="shared" si="48"/>
        <v>31510.910854432004</v>
      </c>
      <c r="BA13" s="389">
        <f t="shared" si="10"/>
        <v>3481.9556494147364</v>
      </c>
      <c r="BB13" s="389">
        <f t="shared" si="11"/>
        <v>6302.1821708864009</v>
      </c>
      <c r="BC13" s="390">
        <f t="shared" si="49"/>
        <v>41295.048674733145</v>
      </c>
      <c r="BD13" s="419"/>
      <c r="BE13" s="388">
        <f t="shared" si="50"/>
        <v>31826.019962976323</v>
      </c>
      <c r="BF13" s="389">
        <f t="shared" si="12"/>
        <v>3516.7752059088839</v>
      </c>
      <c r="BG13" s="389">
        <f t="shared" si="13"/>
        <v>6365.2039925952649</v>
      </c>
      <c r="BH13" s="390">
        <f t="shared" si="51"/>
        <v>41707.999161480468</v>
      </c>
      <c r="BI13" s="419"/>
      <c r="BJ13" s="388">
        <v>32481</v>
      </c>
      <c r="BK13" s="389">
        <f t="shared" si="14"/>
        <v>3589.1505000000002</v>
      </c>
      <c r="BL13" s="389">
        <f t="shared" si="15"/>
        <v>6496.2000000000007</v>
      </c>
      <c r="BM13" s="390">
        <f t="shared" si="52"/>
        <v>42566.3505</v>
      </c>
      <c r="BN13" s="338" t="s">
        <v>31</v>
      </c>
      <c r="BO13" s="388">
        <f t="shared" si="53"/>
        <v>33130.620000000003</v>
      </c>
      <c r="BP13" s="389">
        <f t="shared" si="16"/>
        <v>3660.9335100000003</v>
      </c>
      <c r="BQ13" s="389">
        <f t="shared" si="17"/>
        <v>6626.1240000000007</v>
      </c>
      <c r="BR13" s="390">
        <f t="shared" si="54"/>
        <v>43417.677510000009</v>
      </c>
      <c r="BS13" s="338" t="s">
        <v>31</v>
      </c>
      <c r="BT13" s="388">
        <f t="shared" si="55"/>
        <v>33880.620000000003</v>
      </c>
      <c r="BU13" s="389">
        <f t="shared" si="18"/>
        <v>3743.8085100000003</v>
      </c>
      <c r="BV13" s="389">
        <f t="shared" si="19"/>
        <v>6776.1240000000007</v>
      </c>
      <c r="BW13" s="390">
        <f t="shared" si="56"/>
        <v>44400.552510000009</v>
      </c>
      <c r="BX13" s="338" t="s">
        <v>31</v>
      </c>
      <c r="BY13" s="388">
        <f t="shared" si="57"/>
        <v>35005.620000000003</v>
      </c>
      <c r="BZ13" s="389">
        <f t="shared" si="58"/>
        <v>3868.1210100000003</v>
      </c>
      <c r="CA13" s="389">
        <f t="shared" si="20"/>
        <v>7001.1240000000007</v>
      </c>
      <c r="CB13" s="390">
        <f>SUM(BY13:CA13)+1</f>
        <v>45875.865010000009</v>
      </c>
      <c r="CC13" s="338" t="s">
        <v>31</v>
      </c>
      <c r="CD13" s="388">
        <f t="shared" si="60"/>
        <v>35355.676200000002</v>
      </c>
      <c r="CE13" s="389">
        <f t="shared" si="61"/>
        <v>3906.8022201000003</v>
      </c>
      <c r="CF13" s="389">
        <f t="shared" si="21"/>
        <v>7071.1352400000005</v>
      </c>
      <c r="CG13" s="390">
        <f>SUM(CD13:CF13)+1</f>
        <v>46334.613660100003</v>
      </c>
      <c r="CH13" s="338" t="s">
        <v>31</v>
      </c>
      <c r="CI13" s="388">
        <f t="shared" si="63"/>
        <v>35855.676200000002</v>
      </c>
      <c r="CJ13" s="389">
        <f t="shared" si="64"/>
        <v>3997.9078963000002</v>
      </c>
      <c r="CK13" s="389">
        <f t="shared" si="22"/>
        <v>7171.1352400000005</v>
      </c>
      <c r="CL13" s="390">
        <f>SUM(CI13:CK13)+1</f>
        <v>47025.719336300004</v>
      </c>
      <c r="CM13" s="338" t="s">
        <v>31</v>
      </c>
      <c r="CN13" s="388">
        <f t="shared" si="66"/>
        <v>36855.676200000002</v>
      </c>
      <c r="CO13" s="389">
        <f t="shared" si="67"/>
        <v>4109.4078963000002</v>
      </c>
      <c r="CP13" s="389">
        <f t="shared" si="23"/>
        <v>7371.1352400000005</v>
      </c>
      <c r="CQ13" s="390">
        <f>SUM(CN13:CP13)+1</f>
        <v>48337.219336300004</v>
      </c>
      <c r="CR13" s="338" t="s">
        <v>31</v>
      </c>
      <c r="CS13" s="388">
        <f t="shared" si="69"/>
        <v>37224.232962000002</v>
      </c>
      <c r="CT13" s="389">
        <f t="shared" si="70"/>
        <v>4150.5019752630005</v>
      </c>
      <c r="CU13" s="389">
        <f t="shared" si="24"/>
        <v>7444.8465924000011</v>
      </c>
      <c r="CV13" s="390">
        <f>SUM(CS13:CU13)+1</f>
        <v>48820.581529663003</v>
      </c>
      <c r="CW13" s="338" t="s">
        <v>31</v>
      </c>
      <c r="CX13" s="388">
        <f t="shared" si="72"/>
        <v>37724.232962000002</v>
      </c>
      <c r="CY13" s="389">
        <f t="shared" si="73"/>
        <v>4206.2519752630005</v>
      </c>
      <c r="CZ13" s="389">
        <f t="shared" si="25"/>
        <v>7544.8465924000011</v>
      </c>
      <c r="DA13" s="390">
        <f>SUM(CX13:CZ13)+1</f>
        <v>49476.331529663003</v>
      </c>
      <c r="DB13" s="338" t="s">
        <v>31</v>
      </c>
      <c r="DC13" s="388">
        <f t="shared" si="75"/>
        <v>38101.475291620001</v>
      </c>
      <c r="DD13" s="389">
        <f t="shared" si="76"/>
        <v>4248.3144950156302</v>
      </c>
      <c r="DE13" s="389">
        <f t="shared" si="26"/>
        <v>7620.2950583240008</v>
      </c>
      <c r="DF13" s="390">
        <f>SUM(DC13:DE13)+1</f>
        <v>49971.084844959631</v>
      </c>
      <c r="DG13" s="322"/>
      <c r="DK13" s="258">
        <v>-0.18325000000186265</v>
      </c>
    </row>
    <row r="14" spans="1:117" s="251" customFormat="1" ht="12.75" customHeight="1" x14ac:dyDescent="0.25">
      <c r="A14" s="340"/>
      <c r="B14" s="338" t="s">
        <v>32</v>
      </c>
      <c r="C14" s="388">
        <v>25837.920000000002</v>
      </c>
      <c r="D14" s="434">
        <v>2777.5764000000004</v>
      </c>
      <c r="E14" s="389">
        <v>5167.5840000000007</v>
      </c>
      <c r="F14" s="390">
        <v>33783.080400000006</v>
      </c>
      <c r="G14" s="419"/>
      <c r="H14" s="388">
        <f t="shared" si="0"/>
        <v>26096.299200000001</v>
      </c>
      <c r="I14" s="434">
        <f t="shared" si="27"/>
        <v>2831.4484632000003</v>
      </c>
      <c r="J14" s="389">
        <f t="shared" si="28"/>
        <v>5219.2598400000006</v>
      </c>
      <c r="K14" s="435">
        <f t="shared" si="29"/>
        <v>34147.007503200002</v>
      </c>
      <c r="L14" s="419"/>
      <c r="M14" s="388">
        <f t="shared" si="1"/>
        <v>26357.262192000002</v>
      </c>
      <c r="N14" s="434">
        <f t="shared" si="30"/>
        <v>2859.762947832</v>
      </c>
      <c r="O14" s="389">
        <f t="shared" si="31"/>
        <v>5271.4524384000006</v>
      </c>
      <c r="P14" s="435">
        <f t="shared" si="32"/>
        <v>34488.477578232007</v>
      </c>
      <c r="Q14" s="419"/>
      <c r="R14" s="388">
        <f t="shared" si="2"/>
        <v>26620.834813920002</v>
      </c>
      <c r="S14" s="434">
        <f t="shared" si="33"/>
        <v>2888.3605773103204</v>
      </c>
      <c r="T14" s="389">
        <f t="shared" si="34"/>
        <v>5324.166962784001</v>
      </c>
      <c r="U14" s="435">
        <f t="shared" si="35"/>
        <v>34833.362354014324</v>
      </c>
      <c r="V14" s="419"/>
      <c r="W14" s="338" t="s">
        <v>32</v>
      </c>
      <c r="X14" s="388">
        <f t="shared" si="36"/>
        <v>27086.699423163605</v>
      </c>
      <c r="Y14" s="389">
        <f t="shared" si="37"/>
        <v>2965.9935868364146</v>
      </c>
      <c r="Z14" s="389">
        <f t="shared" si="38"/>
        <v>5417.3398846327218</v>
      </c>
      <c r="AA14" s="435">
        <f t="shared" si="39"/>
        <v>35470.032894632743</v>
      </c>
      <c r="AB14" s="419"/>
      <c r="AC14" s="338" t="s">
        <v>32</v>
      </c>
      <c r="AD14" s="388">
        <f t="shared" si="3"/>
        <v>27222.132920279422</v>
      </c>
      <c r="AE14" s="389">
        <f t="shared" si="40"/>
        <v>3008.0456876908761</v>
      </c>
      <c r="AF14" s="389">
        <f t="shared" si="41"/>
        <v>5444.4265840558846</v>
      </c>
      <c r="AG14" s="435">
        <f t="shared" si="42"/>
        <v>35674.605192026182</v>
      </c>
      <c r="AH14" s="419"/>
      <c r="AI14" s="338" t="s">
        <v>32</v>
      </c>
      <c r="AJ14" s="388">
        <f t="shared" si="43"/>
        <v>31117.177058971134</v>
      </c>
      <c r="AK14" s="389">
        <f t="shared" si="4"/>
        <v>3438.4480650163105</v>
      </c>
      <c r="AL14" s="389">
        <f t="shared" si="5"/>
        <v>6223.4354117942275</v>
      </c>
      <c r="AM14" s="390">
        <f t="shared" si="44"/>
        <v>40779.060535781675</v>
      </c>
      <c r="AN14" s="419"/>
      <c r="AO14" s="338" t="s">
        <v>32</v>
      </c>
      <c r="AP14" s="388">
        <f t="shared" si="78"/>
        <v>31617.177058971134</v>
      </c>
      <c r="AQ14" s="389">
        <f t="shared" si="6"/>
        <v>3493.6980650163105</v>
      </c>
      <c r="AR14" s="389">
        <f t="shared" si="7"/>
        <v>6323.4354117942275</v>
      </c>
      <c r="AS14" s="390">
        <f t="shared" si="45"/>
        <v>41434.310535781675</v>
      </c>
      <c r="AT14" s="338" t="s">
        <v>32</v>
      </c>
      <c r="AU14" s="388">
        <f t="shared" si="46"/>
        <v>31895.106485445409</v>
      </c>
      <c r="AV14" s="389">
        <f t="shared" si="8"/>
        <v>3524.4092666417177</v>
      </c>
      <c r="AW14" s="389">
        <f t="shared" si="9"/>
        <v>6379.0212970890825</v>
      </c>
      <c r="AX14" s="390">
        <f t="shared" si="47"/>
        <v>41798.537049176215</v>
      </c>
      <c r="AY14" s="419"/>
      <c r="AZ14" s="388">
        <f t="shared" si="48"/>
        <v>32407.606485445409</v>
      </c>
      <c r="BA14" s="389">
        <f t="shared" si="10"/>
        <v>3581.0405166417177</v>
      </c>
      <c r="BB14" s="389">
        <f t="shared" si="11"/>
        <v>6481.5212970890825</v>
      </c>
      <c r="BC14" s="390">
        <f t="shared" si="49"/>
        <v>42470.168299176206</v>
      </c>
      <c r="BD14" s="419"/>
      <c r="BE14" s="388">
        <f t="shared" si="50"/>
        <v>32731.682550299862</v>
      </c>
      <c r="BF14" s="389">
        <f t="shared" si="12"/>
        <v>3616.8509218081349</v>
      </c>
      <c r="BG14" s="389">
        <f t="shared" si="13"/>
        <v>6546.3365100599731</v>
      </c>
      <c r="BH14" s="390">
        <f t="shared" si="51"/>
        <v>42894.869982167977</v>
      </c>
      <c r="BI14" s="419"/>
      <c r="BJ14" s="388">
        <v>33394</v>
      </c>
      <c r="BK14" s="389">
        <f t="shared" si="14"/>
        <v>3690.0369999999998</v>
      </c>
      <c r="BL14" s="389">
        <f t="shared" si="15"/>
        <v>6678.8</v>
      </c>
      <c r="BM14" s="390">
        <f t="shared" si="52"/>
        <v>43762.837</v>
      </c>
      <c r="BN14" s="338" t="s">
        <v>32</v>
      </c>
      <c r="BO14" s="388">
        <f t="shared" si="53"/>
        <v>34061.879999999997</v>
      </c>
      <c r="BP14" s="389">
        <f t="shared" si="16"/>
        <v>3763.8377399999999</v>
      </c>
      <c r="BQ14" s="389">
        <f t="shared" si="17"/>
        <v>6812.3760000000002</v>
      </c>
      <c r="BR14" s="390">
        <f t="shared" si="54"/>
        <v>44638.093739999997</v>
      </c>
      <c r="BS14" s="338" t="s">
        <v>32</v>
      </c>
      <c r="BT14" s="388">
        <f t="shared" si="55"/>
        <v>34811.879999999997</v>
      </c>
      <c r="BU14" s="389">
        <f t="shared" si="18"/>
        <v>3846.7127399999999</v>
      </c>
      <c r="BV14" s="389">
        <f t="shared" si="19"/>
        <v>6962.3760000000002</v>
      </c>
      <c r="BW14" s="390">
        <f t="shared" si="56"/>
        <v>45620.968739999997</v>
      </c>
      <c r="BX14" s="338" t="s">
        <v>32</v>
      </c>
      <c r="BY14" s="388">
        <f t="shared" si="57"/>
        <v>35936.879999999997</v>
      </c>
      <c r="BZ14" s="389">
        <f t="shared" si="58"/>
        <v>3971.0252399999999</v>
      </c>
      <c r="CA14" s="389">
        <f t="shared" si="20"/>
        <v>7187.3760000000002</v>
      </c>
      <c r="CB14" s="390">
        <f t="shared" ref="CB14:CB25" si="85">SUM(BY14:CA14)</f>
        <v>47095.281239999997</v>
      </c>
      <c r="CC14" s="338" t="s">
        <v>32</v>
      </c>
      <c r="CD14" s="388">
        <f t="shared" si="60"/>
        <v>36296.248800000001</v>
      </c>
      <c r="CE14" s="389">
        <f t="shared" si="61"/>
        <v>4010.7354924000001</v>
      </c>
      <c r="CF14" s="389">
        <f t="shared" si="21"/>
        <v>7259.2497600000006</v>
      </c>
      <c r="CG14" s="390">
        <f t="shared" ref="CG14:CG25" si="86">SUM(CD14:CF14)</f>
        <v>47566.234052400003</v>
      </c>
      <c r="CH14" s="338" t="s">
        <v>32</v>
      </c>
      <c r="CI14" s="388">
        <f t="shared" si="63"/>
        <v>36796.248800000001</v>
      </c>
      <c r="CJ14" s="389">
        <f t="shared" si="64"/>
        <v>4102.7817412000004</v>
      </c>
      <c r="CK14" s="389">
        <f t="shared" si="22"/>
        <v>7359.2497600000006</v>
      </c>
      <c r="CL14" s="390">
        <f t="shared" si="65"/>
        <v>48258.2803012</v>
      </c>
      <c r="CM14" s="338" t="s">
        <v>32</v>
      </c>
      <c r="CN14" s="388">
        <f t="shared" si="66"/>
        <v>37796.248800000001</v>
      </c>
      <c r="CO14" s="389">
        <f t="shared" si="67"/>
        <v>4214.2817412000004</v>
      </c>
      <c r="CP14" s="389">
        <f t="shared" si="23"/>
        <v>7559.2497600000006</v>
      </c>
      <c r="CQ14" s="390">
        <f t="shared" ref="CQ14:CQ25" si="87">SUM(CN14:CP14)</f>
        <v>49569.7803012</v>
      </c>
      <c r="CR14" s="338" t="s">
        <v>32</v>
      </c>
      <c r="CS14" s="388">
        <f t="shared" si="69"/>
        <v>38174.211287999999</v>
      </c>
      <c r="CT14" s="389">
        <f t="shared" si="70"/>
        <v>4256.4245586119996</v>
      </c>
      <c r="CU14" s="389">
        <f t="shared" si="24"/>
        <v>7634.8422576000003</v>
      </c>
      <c r="CV14" s="390">
        <f t="shared" ref="CV14:CV25" si="88">SUM(CS14:CU14)</f>
        <v>50065.478104212001</v>
      </c>
      <c r="CW14" s="338" t="s">
        <v>32</v>
      </c>
      <c r="CX14" s="388">
        <f t="shared" si="72"/>
        <v>38674.211287999999</v>
      </c>
      <c r="CY14" s="389">
        <f t="shared" si="73"/>
        <v>4312.1745586119996</v>
      </c>
      <c r="CZ14" s="389">
        <f t="shared" si="25"/>
        <v>7734.8422576000003</v>
      </c>
      <c r="DA14" s="390">
        <f t="shared" ref="DA14:DA18" si="89">SUM(CX14:CZ14)</f>
        <v>50721.228104212001</v>
      </c>
      <c r="DB14" s="338" t="s">
        <v>32</v>
      </c>
      <c r="DC14" s="388">
        <f t="shared" si="75"/>
        <v>39060.953400879996</v>
      </c>
      <c r="DD14" s="389">
        <f t="shared" si="76"/>
        <v>4355.2963041981193</v>
      </c>
      <c r="DE14" s="389">
        <f t="shared" si="26"/>
        <v>7812.1906801759997</v>
      </c>
      <c r="DF14" s="390">
        <f t="shared" ref="DF14:DF18" si="90">SUM(DC14:DE14)</f>
        <v>51228.440385254115</v>
      </c>
      <c r="DG14" s="322"/>
      <c r="DK14" s="258">
        <v>8.0400000006193295E-2</v>
      </c>
    </row>
    <row r="15" spans="1:117" s="251" customFormat="1" ht="12.75" customHeight="1" x14ac:dyDescent="0.25">
      <c r="A15" s="340"/>
      <c r="B15" s="338" t="s">
        <v>34</v>
      </c>
      <c r="C15" s="388">
        <v>26583.3</v>
      </c>
      <c r="D15" s="434">
        <v>2857.7047499999999</v>
      </c>
      <c r="E15" s="389">
        <v>5316.66</v>
      </c>
      <c r="F15" s="390">
        <v>34757.664749999996</v>
      </c>
      <c r="G15" s="419"/>
      <c r="H15" s="388">
        <f t="shared" si="0"/>
        <v>26849.132999999998</v>
      </c>
      <c r="I15" s="434">
        <f t="shared" si="27"/>
        <v>2913.1309305</v>
      </c>
      <c r="J15" s="389">
        <f t="shared" si="28"/>
        <v>5369.8266000000003</v>
      </c>
      <c r="K15" s="435">
        <f t="shared" si="29"/>
        <v>35132.090530499998</v>
      </c>
      <c r="L15" s="419"/>
      <c r="M15" s="388">
        <f t="shared" si="1"/>
        <v>27117.624329999999</v>
      </c>
      <c r="N15" s="434">
        <f t="shared" si="30"/>
        <v>2942.2622398049998</v>
      </c>
      <c r="O15" s="389">
        <f t="shared" si="31"/>
        <v>5423.5248659999997</v>
      </c>
      <c r="P15" s="435">
        <f t="shared" si="32"/>
        <v>35483.411435804999</v>
      </c>
      <c r="Q15" s="419"/>
      <c r="R15" s="388">
        <f t="shared" si="2"/>
        <v>27388.800573299999</v>
      </c>
      <c r="S15" s="434">
        <f t="shared" si="33"/>
        <v>2971.6848622030498</v>
      </c>
      <c r="T15" s="389">
        <f t="shared" si="34"/>
        <v>5477.76011466</v>
      </c>
      <c r="U15" s="435">
        <f t="shared" si="35"/>
        <v>35838.245550163047</v>
      </c>
      <c r="V15" s="419"/>
      <c r="W15" s="338" t="s">
        <v>34</v>
      </c>
      <c r="X15" s="388">
        <f t="shared" si="36"/>
        <v>27868.104583332752</v>
      </c>
      <c r="Y15" s="389">
        <f t="shared" si="37"/>
        <v>3051.5574518749363</v>
      </c>
      <c r="Z15" s="389">
        <f t="shared" si="38"/>
        <v>5573.6209166665503</v>
      </c>
      <c r="AA15" s="435">
        <f t="shared" si="39"/>
        <v>36493.282951874236</v>
      </c>
      <c r="AB15" s="419"/>
      <c r="AC15" s="338" t="s">
        <v>34</v>
      </c>
      <c r="AD15" s="388">
        <f t="shared" si="3"/>
        <v>28007.445106249412</v>
      </c>
      <c r="AE15" s="389">
        <f t="shared" si="40"/>
        <v>3094.8226842405602</v>
      </c>
      <c r="AF15" s="389">
        <f t="shared" si="41"/>
        <v>5601.4890212498831</v>
      </c>
      <c r="AG15" s="435">
        <f t="shared" si="42"/>
        <v>36703.756811739855</v>
      </c>
      <c r="AH15" s="419"/>
      <c r="AI15" s="338" t="s">
        <v>34</v>
      </c>
      <c r="AJ15" s="388">
        <f t="shared" si="43"/>
        <v>31701.041034321956</v>
      </c>
      <c r="AK15" s="389">
        <f t="shared" si="4"/>
        <v>3502.9650342925761</v>
      </c>
      <c r="AL15" s="389">
        <f t="shared" si="5"/>
        <v>6340.2082068643913</v>
      </c>
      <c r="AM15" s="390">
        <f t="shared" si="44"/>
        <v>41544.214275478924</v>
      </c>
      <c r="AN15" s="419"/>
      <c r="AO15" s="338" t="s">
        <v>34</v>
      </c>
      <c r="AP15" s="388">
        <f>AJ15+500</f>
        <v>32201.041034321956</v>
      </c>
      <c r="AQ15" s="389">
        <f t="shared" si="6"/>
        <v>3558.2150342925761</v>
      </c>
      <c r="AR15" s="389">
        <f t="shared" si="7"/>
        <v>6440.2082068643913</v>
      </c>
      <c r="AS15" s="390">
        <f t="shared" si="45"/>
        <v>42199.464275478924</v>
      </c>
      <c r="AT15" s="338" t="s">
        <v>34</v>
      </c>
      <c r="AU15" s="388">
        <f t="shared" si="46"/>
        <v>32493.567060180001</v>
      </c>
      <c r="AV15" s="389">
        <f t="shared" si="8"/>
        <v>3590.53916014989</v>
      </c>
      <c r="AW15" s="389">
        <f t="shared" si="9"/>
        <v>6498.7134120360006</v>
      </c>
      <c r="AX15" s="390">
        <f t="shared" si="47"/>
        <v>42582.819632365892</v>
      </c>
      <c r="AY15" s="419"/>
      <c r="AZ15" s="388">
        <f t="shared" si="48"/>
        <v>33006.067060180001</v>
      </c>
      <c r="BA15" s="389">
        <f t="shared" si="10"/>
        <v>3647.1704101498904</v>
      </c>
      <c r="BB15" s="389">
        <f t="shared" si="11"/>
        <v>6601.2134120360006</v>
      </c>
      <c r="BC15" s="390">
        <f t="shared" si="49"/>
        <v>43254.450882365891</v>
      </c>
      <c r="BD15" s="419"/>
      <c r="BE15" s="388">
        <f t="shared" si="50"/>
        <v>33336.127730781802</v>
      </c>
      <c r="BF15" s="389">
        <f t="shared" si="12"/>
        <v>3683.6421142513891</v>
      </c>
      <c r="BG15" s="389">
        <f t="shared" si="13"/>
        <v>6667.2255461563609</v>
      </c>
      <c r="BH15" s="390">
        <f t="shared" si="51"/>
        <v>43686.99539118955</v>
      </c>
      <c r="BI15" s="419"/>
      <c r="BJ15" s="388">
        <v>33999</v>
      </c>
      <c r="BK15" s="389">
        <f t="shared" si="14"/>
        <v>3756.8895000000002</v>
      </c>
      <c r="BL15" s="389">
        <f t="shared" si="15"/>
        <v>6799.8</v>
      </c>
      <c r="BM15" s="390">
        <f t="shared" si="52"/>
        <v>44555.6895</v>
      </c>
      <c r="BN15" s="338" t="s">
        <v>34</v>
      </c>
      <c r="BO15" s="388">
        <f t="shared" si="53"/>
        <v>34678.980000000003</v>
      </c>
      <c r="BP15" s="389">
        <f t="shared" si="16"/>
        <v>3832.0272900000004</v>
      </c>
      <c r="BQ15" s="389">
        <f t="shared" si="17"/>
        <v>6935.7960000000012</v>
      </c>
      <c r="BR15" s="390">
        <f t="shared" si="54"/>
        <v>45446.803290000003</v>
      </c>
      <c r="BS15" s="338" t="s">
        <v>34</v>
      </c>
      <c r="BT15" s="388">
        <f t="shared" si="55"/>
        <v>35428.980000000003</v>
      </c>
      <c r="BU15" s="389">
        <f t="shared" si="18"/>
        <v>3914.9022900000004</v>
      </c>
      <c r="BV15" s="389">
        <f t="shared" si="19"/>
        <v>7085.7960000000012</v>
      </c>
      <c r="BW15" s="390">
        <f t="shared" si="56"/>
        <v>46429.678290000003</v>
      </c>
      <c r="BX15" s="338" t="s">
        <v>34</v>
      </c>
      <c r="BY15" s="388">
        <f t="shared" si="57"/>
        <v>36553.980000000003</v>
      </c>
      <c r="BZ15" s="389">
        <f t="shared" si="58"/>
        <v>4039.2147900000004</v>
      </c>
      <c r="CA15" s="389">
        <f t="shared" si="20"/>
        <v>7310.7960000000012</v>
      </c>
      <c r="CB15" s="390">
        <f t="shared" si="85"/>
        <v>47903.990790000003</v>
      </c>
      <c r="CC15" s="338" t="s">
        <v>34</v>
      </c>
      <c r="CD15" s="388">
        <f t="shared" si="60"/>
        <v>36919.519800000002</v>
      </c>
      <c r="CE15" s="389">
        <f t="shared" si="61"/>
        <v>4079.6069379</v>
      </c>
      <c r="CF15" s="389">
        <f t="shared" si="21"/>
        <v>7383.9039600000006</v>
      </c>
      <c r="CG15" s="390">
        <f t="shared" si="86"/>
        <v>48383.030697900009</v>
      </c>
      <c r="CH15" s="338" t="s">
        <v>34</v>
      </c>
      <c r="CI15" s="388">
        <f t="shared" si="63"/>
        <v>37419.519800000002</v>
      </c>
      <c r="CJ15" s="389">
        <f t="shared" si="64"/>
        <v>4172.2764577000007</v>
      </c>
      <c r="CK15" s="389">
        <f t="shared" si="22"/>
        <v>7483.9039600000006</v>
      </c>
      <c r="CL15" s="390">
        <f t="shared" si="65"/>
        <v>49075.700217700003</v>
      </c>
      <c r="CM15" s="338" t="s">
        <v>34</v>
      </c>
      <c r="CN15" s="388">
        <f t="shared" si="66"/>
        <v>38419.519800000002</v>
      </c>
      <c r="CO15" s="389">
        <f t="shared" si="67"/>
        <v>4283.7764577000007</v>
      </c>
      <c r="CP15" s="389">
        <f t="shared" si="23"/>
        <v>7683.9039600000006</v>
      </c>
      <c r="CQ15" s="390">
        <f t="shared" si="87"/>
        <v>50387.200217700003</v>
      </c>
      <c r="CR15" s="338" t="s">
        <v>34</v>
      </c>
      <c r="CS15" s="388">
        <f t="shared" si="69"/>
        <v>38803.714998000003</v>
      </c>
      <c r="CT15" s="389">
        <f t="shared" si="70"/>
        <v>4326.6142222770004</v>
      </c>
      <c r="CU15" s="389">
        <f t="shared" si="24"/>
        <v>7760.742999600001</v>
      </c>
      <c r="CV15" s="390">
        <f t="shared" si="88"/>
        <v>50891.072219877002</v>
      </c>
      <c r="CW15" s="338" t="s">
        <v>34</v>
      </c>
      <c r="CX15" s="388">
        <f t="shared" si="72"/>
        <v>39303.714998000003</v>
      </c>
      <c r="CY15" s="389">
        <f t="shared" si="73"/>
        <v>4382.3642222770004</v>
      </c>
      <c r="CZ15" s="389">
        <f t="shared" si="25"/>
        <v>7860.742999600001</v>
      </c>
      <c r="DA15" s="390">
        <f t="shared" si="89"/>
        <v>51546.822219877002</v>
      </c>
      <c r="DB15" s="338" t="s">
        <v>34</v>
      </c>
      <c r="DC15" s="388">
        <f t="shared" si="75"/>
        <v>39696.752147980005</v>
      </c>
      <c r="DD15" s="389">
        <f t="shared" si="76"/>
        <v>4426.1878644997705</v>
      </c>
      <c r="DE15" s="389">
        <f t="shared" si="26"/>
        <v>7939.350429596001</v>
      </c>
      <c r="DF15" s="390">
        <f t="shared" si="90"/>
        <v>52062.290442075777</v>
      </c>
      <c r="DG15" s="324" t="s">
        <v>339</v>
      </c>
      <c r="DK15" s="258">
        <v>-1.3352500000037253</v>
      </c>
    </row>
    <row r="16" spans="1:117" s="251" customFormat="1" ht="12.75" customHeight="1" x14ac:dyDescent="0.25">
      <c r="A16" s="340"/>
      <c r="B16" s="338" t="s">
        <v>35</v>
      </c>
      <c r="C16" s="388">
        <v>27350.9</v>
      </c>
      <c r="D16" s="434">
        <v>2940.2217500000002</v>
      </c>
      <c r="E16" s="389">
        <v>5470.18</v>
      </c>
      <c r="F16" s="390">
        <v>35761.301749999999</v>
      </c>
      <c r="G16" s="419"/>
      <c r="H16" s="388">
        <f t="shared" si="0"/>
        <v>27624.409000000003</v>
      </c>
      <c r="I16" s="434">
        <f t="shared" si="27"/>
        <v>2997.2483765000002</v>
      </c>
      <c r="J16" s="389">
        <f t="shared" si="28"/>
        <v>5524.881800000001</v>
      </c>
      <c r="K16" s="435">
        <f t="shared" si="29"/>
        <v>36146.539176500002</v>
      </c>
      <c r="L16" s="419"/>
      <c r="M16" s="388">
        <f t="shared" si="1"/>
        <v>27900.653090000003</v>
      </c>
      <c r="N16" s="434">
        <f t="shared" si="30"/>
        <v>3027.2208602650003</v>
      </c>
      <c r="O16" s="389">
        <f t="shared" si="31"/>
        <v>5580.130618000001</v>
      </c>
      <c r="P16" s="435">
        <f t="shared" si="32"/>
        <v>36508.004568265002</v>
      </c>
      <c r="Q16" s="419"/>
      <c r="R16" s="388">
        <f t="shared" si="2"/>
        <v>28179.659620900005</v>
      </c>
      <c r="S16" s="434">
        <f t="shared" si="33"/>
        <v>3057.4930688676504</v>
      </c>
      <c r="T16" s="389">
        <f t="shared" si="34"/>
        <v>5635.9319241800013</v>
      </c>
      <c r="U16" s="435">
        <f t="shared" si="35"/>
        <v>36873.084613947656</v>
      </c>
      <c r="V16" s="419"/>
      <c r="W16" s="338" t="s">
        <v>35</v>
      </c>
      <c r="X16" s="388">
        <f t="shared" si="36"/>
        <v>28672.803664265757</v>
      </c>
      <c r="Y16" s="389">
        <f t="shared" si="37"/>
        <v>3139.6720012371006</v>
      </c>
      <c r="Z16" s="389">
        <f t="shared" si="38"/>
        <v>5734.5607328531514</v>
      </c>
      <c r="AA16" s="435">
        <f t="shared" si="39"/>
        <v>37547.036398356009</v>
      </c>
      <c r="AB16" s="419"/>
      <c r="AC16" s="338" t="s">
        <v>35</v>
      </c>
      <c r="AD16" s="388">
        <f t="shared" si="3"/>
        <v>28816.167682587082</v>
      </c>
      <c r="AE16" s="389">
        <f t="shared" si="40"/>
        <v>3184.1865289258726</v>
      </c>
      <c r="AF16" s="389">
        <f t="shared" si="41"/>
        <v>5763.2335365174167</v>
      </c>
      <c r="AG16" s="435">
        <f t="shared" si="42"/>
        <v>37763.587748030368</v>
      </c>
      <c r="AH16" s="419"/>
      <c r="AI16" s="338" t="s">
        <v>35</v>
      </c>
      <c r="AJ16" s="388">
        <f t="shared" si="43"/>
        <v>32596.219804789729</v>
      </c>
      <c r="AK16" s="389">
        <f t="shared" si="4"/>
        <v>3601.8822884292649</v>
      </c>
      <c r="AL16" s="389">
        <f t="shared" si="5"/>
        <v>6519.243960957946</v>
      </c>
      <c r="AM16" s="390">
        <f t="shared" si="44"/>
        <v>42717.346054176938</v>
      </c>
      <c r="AN16" s="419"/>
      <c r="AO16" s="338" t="s">
        <v>35</v>
      </c>
      <c r="AP16" s="388">
        <f t="shared" si="78"/>
        <v>33096.219804789725</v>
      </c>
      <c r="AQ16" s="389">
        <f t="shared" si="6"/>
        <v>3657.1322884292649</v>
      </c>
      <c r="AR16" s="389">
        <f t="shared" si="7"/>
        <v>6619.2439609579451</v>
      </c>
      <c r="AS16" s="390">
        <f t="shared" si="45"/>
        <v>43372.596054176938</v>
      </c>
      <c r="AT16" s="338" t="s">
        <v>35</v>
      </c>
      <c r="AU16" s="388">
        <f t="shared" si="46"/>
        <v>33411.125299909472</v>
      </c>
      <c r="AV16" s="389">
        <f t="shared" si="8"/>
        <v>3691.9293456399969</v>
      </c>
      <c r="AW16" s="389">
        <f t="shared" si="9"/>
        <v>6682.2250599818944</v>
      </c>
      <c r="AX16" s="390">
        <f t="shared" si="47"/>
        <v>43785.279705531364</v>
      </c>
      <c r="AY16" s="419"/>
      <c r="AZ16" s="388">
        <f t="shared" si="48"/>
        <v>33923.625299909465</v>
      </c>
      <c r="BA16" s="389">
        <f t="shared" si="10"/>
        <v>3748.5605956399959</v>
      </c>
      <c r="BB16" s="389">
        <f t="shared" si="11"/>
        <v>6784.7250599818935</v>
      </c>
      <c r="BC16" s="390">
        <f t="shared" si="49"/>
        <v>44456.910955531355</v>
      </c>
      <c r="BD16" s="419"/>
      <c r="BE16" s="388">
        <f t="shared" si="50"/>
        <v>34262.861552908558</v>
      </c>
      <c r="BF16" s="389">
        <f t="shared" si="12"/>
        <v>3786.0462015963958</v>
      </c>
      <c r="BG16" s="389">
        <f t="shared" si="13"/>
        <v>6852.5723105817124</v>
      </c>
      <c r="BH16" s="390">
        <f t="shared" si="51"/>
        <v>44901.480065086667</v>
      </c>
      <c r="BI16" s="419"/>
      <c r="BJ16" s="388">
        <v>34930</v>
      </c>
      <c r="BK16" s="389">
        <f t="shared" si="14"/>
        <v>3859.7649999999999</v>
      </c>
      <c r="BL16" s="389">
        <f t="shared" si="15"/>
        <v>6986</v>
      </c>
      <c r="BM16" s="390">
        <f t="shared" si="52"/>
        <v>45775.764999999999</v>
      </c>
      <c r="BN16" s="338" t="s">
        <v>35</v>
      </c>
      <c r="BO16" s="388">
        <v>35628</v>
      </c>
      <c r="BP16" s="389">
        <f t="shared" si="16"/>
        <v>3936.8940000000002</v>
      </c>
      <c r="BQ16" s="389">
        <f t="shared" si="17"/>
        <v>7125.6</v>
      </c>
      <c r="BR16" s="390">
        <f t="shared" si="54"/>
        <v>46690.493999999999</v>
      </c>
      <c r="BS16" s="338" t="s">
        <v>35</v>
      </c>
      <c r="BT16" s="388">
        <f t="shared" si="55"/>
        <v>36378</v>
      </c>
      <c r="BU16" s="389">
        <f t="shared" si="18"/>
        <v>4019.7690000000002</v>
      </c>
      <c r="BV16" s="389">
        <f t="shared" si="19"/>
        <v>7275.6</v>
      </c>
      <c r="BW16" s="390">
        <f t="shared" si="56"/>
        <v>47673.368999999999</v>
      </c>
      <c r="BX16" s="338" t="s">
        <v>35</v>
      </c>
      <c r="BY16" s="388">
        <f t="shared" si="57"/>
        <v>37503</v>
      </c>
      <c r="BZ16" s="389">
        <f t="shared" si="58"/>
        <v>4144.0815000000002</v>
      </c>
      <c r="CA16" s="389">
        <f t="shared" si="20"/>
        <v>7500.6</v>
      </c>
      <c r="CB16" s="390">
        <f t="shared" si="85"/>
        <v>49147.681499999999</v>
      </c>
      <c r="CC16" s="338" t="s">
        <v>35</v>
      </c>
      <c r="CD16" s="388">
        <f t="shared" si="60"/>
        <v>37878.03</v>
      </c>
      <c r="CE16" s="389">
        <f t="shared" si="61"/>
        <v>4185.5223150000002</v>
      </c>
      <c r="CF16" s="389">
        <f t="shared" si="21"/>
        <v>7575.6059999999998</v>
      </c>
      <c r="CG16" s="390">
        <f t="shared" si="86"/>
        <v>49639.158315000001</v>
      </c>
      <c r="CH16" s="338" t="s">
        <v>35</v>
      </c>
      <c r="CI16" s="388">
        <f t="shared" si="63"/>
        <v>38378.03</v>
      </c>
      <c r="CJ16" s="389">
        <f t="shared" si="64"/>
        <v>4279.150345</v>
      </c>
      <c r="CK16" s="389">
        <f t="shared" si="22"/>
        <v>7675.6059999999998</v>
      </c>
      <c r="CL16" s="390">
        <f t="shared" si="65"/>
        <v>50332.786345</v>
      </c>
      <c r="CM16" s="338" t="s">
        <v>35</v>
      </c>
      <c r="CN16" s="388">
        <f t="shared" si="66"/>
        <v>39378.03</v>
      </c>
      <c r="CO16" s="389">
        <f t="shared" si="67"/>
        <v>4390.650345</v>
      </c>
      <c r="CP16" s="389">
        <f t="shared" si="23"/>
        <v>7875.6059999999998</v>
      </c>
      <c r="CQ16" s="390">
        <f t="shared" si="87"/>
        <v>51644.286345</v>
      </c>
      <c r="CR16" s="338" t="s">
        <v>35</v>
      </c>
      <c r="CS16" s="388">
        <f t="shared" si="69"/>
        <v>39771.810299999997</v>
      </c>
      <c r="CT16" s="389">
        <f t="shared" si="70"/>
        <v>4434.55684845</v>
      </c>
      <c r="CU16" s="389">
        <f t="shared" si="24"/>
        <v>7954.3620599999995</v>
      </c>
      <c r="CV16" s="390">
        <f t="shared" si="88"/>
        <v>52160.729208449993</v>
      </c>
      <c r="CW16" s="338" t="s">
        <v>35</v>
      </c>
      <c r="CX16" s="388">
        <f t="shared" si="72"/>
        <v>40271.810299999997</v>
      </c>
      <c r="CY16" s="389">
        <f t="shared" si="73"/>
        <v>4490.30684845</v>
      </c>
      <c r="CZ16" s="389">
        <f t="shared" si="25"/>
        <v>8054.3620599999995</v>
      </c>
      <c r="DA16" s="390">
        <f t="shared" si="89"/>
        <v>52816.479208449993</v>
      </c>
      <c r="DB16" s="338" t="s">
        <v>35</v>
      </c>
      <c r="DC16" s="388">
        <f t="shared" si="75"/>
        <v>40674.528402999997</v>
      </c>
      <c r="DD16" s="389">
        <f t="shared" si="76"/>
        <v>4535.2099169345001</v>
      </c>
      <c r="DE16" s="389">
        <f t="shared" si="26"/>
        <v>8134.9056805999999</v>
      </c>
      <c r="DF16" s="390">
        <f t="shared" si="90"/>
        <v>53344.644000534499</v>
      </c>
      <c r="DG16" s="331"/>
      <c r="DK16" s="258">
        <v>0.30174999999871943</v>
      </c>
    </row>
    <row r="17" spans="1:115" s="251" customFormat="1" ht="12.75" customHeight="1" x14ac:dyDescent="0.25">
      <c r="A17" s="340"/>
      <c r="B17" s="338" t="s">
        <v>36</v>
      </c>
      <c r="C17" s="388">
        <v>28141.73</v>
      </c>
      <c r="D17" s="434">
        <v>3025.2359750000001</v>
      </c>
      <c r="E17" s="389">
        <v>5628.3460000000005</v>
      </c>
      <c r="F17" s="390">
        <v>36795.311974999997</v>
      </c>
      <c r="G17" s="419"/>
      <c r="H17" s="388">
        <f t="shared" si="0"/>
        <v>28423.147300000001</v>
      </c>
      <c r="I17" s="434">
        <f t="shared" si="27"/>
        <v>3083.9114820499999</v>
      </c>
      <c r="J17" s="389">
        <f t="shared" si="28"/>
        <v>5684.6294600000001</v>
      </c>
      <c r="K17" s="435">
        <f t="shared" si="29"/>
        <v>37191.688242050004</v>
      </c>
      <c r="L17" s="419"/>
      <c r="M17" s="388">
        <f t="shared" si="1"/>
        <v>28707.378773</v>
      </c>
      <c r="N17" s="434">
        <f t="shared" si="30"/>
        <v>3114.7505968705</v>
      </c>
      <c r="O17" s="389">
        <f t="shared" si="31"/>
        <v>5741.4757546000001</v>
      </c>
      <c r="P17" s="435">
        <f t="shared" si="32"/>
        <v>37563.605124470501</v>
      </c>
      <c r="Q17" s="419"/>
      <c r="R17" s="388">
        <f t="shared" si="2"/>
        <v>28994.452560730002</v>
      </c>
      <c r="S17" s="434">
        <f t="shared" si="33"/>
        <v>3145.8981028392054</v>
      </c>
      <c r="T17" s="389">
        <f t="shared" si="34"/>
        <v>5798.8905121460011</v>
      </c>
      <c r="U17" s="435">
        <f t="shared" si="35"/>
        <v>37939.241175715208</v>
      </c>
      <c r="V17" s="419"/>
      <c r="W17" s="338" t="s">
        <v>36</v>
      </c>
      <c r="X17" s="388">
        <f t="shared" si="36"/>
        <v>29501.855480542778</v>
      </c>
      <c r="Y17" s="389">
        <f t="shared" si="37"/>
        <v>3230.453175119434</v>
      </c>
      <c r="Z17" s="389">
        <f t="shared" si="38"/>
        <v>5900.3710961085562</v>
      </c>
      <c r="AA17" s="435">
        <f t="shared" si="39"/>
        <v>38632.679751770767</v>
      </c>
      <c r="AB17" s="419"/>
      <c r="AC17" s="338" t="s">
        <v>36</v>
      </c>
      <c r="AD17" s="388">
        <f t="shared" si="3"/>
        <v>29649.364757945488</v>
      </c>
      <c r="AE17" s="389">
        <f t="shared" si="40"/>
        <v>3276.2548057529766</v>
      </c>
      <c r="AF17" s="389">
        <f t="shared" si="41"/>
        <v>5929.8729515890982</v>
      </c>
      <c r="AG17" s="435">
        <f t="shared" si="42"/>
        <v>38855.492515287558</v>
      </c>
      <c r="AH17" s="419"/>
      <c r="AI17" s="338" t="s">
        <v>36</v>
      </c>
      <c r="AJ17" s="388">
        <f t="shared" si="43"/>
        <v>33351.507149070007</v>
      </c>
      <c r="AK17" s="389">
        <f t="shared" si="4"/>
        <v>3685.3415399722358</v>
      </c>
      <c r="AL17" s="389">
        <f t="shared" si="5"/>
        <v>6670.3014298140015</v>
      </c>
      <c r="AM17" s="390">
        <f t="shared" si="44"/>
        <v>43707.150118856247</v>
      </c>
      <c r="AN17" s="419"/>
      <c r="AO17" s="338" t="s">
        <v>36</v>
      </c>
      <c r="AP17" s="388">
        <f t="shared" si="78"/>
        <v>33851.507149070007</v>
      </c>
      <c r="AQ17" s="389">
        <f t="shared" si="6"/>
        <v>3740.5915399722358</v>
      </c>
      <c r="AR17" s="389">
        <f t="shared" si="7"/>
        <v>6770.3014298140015</v>
      </c>
      <c r="AS17" s="390">
        <f t="shared" si="45"/>
        <v>44362.400118856247</v>
      </c>
      <c r="AT17" s="338" t="s">
        <v>36</v>
      </c>
      <c r="AU17" s="388">
        <f t="shared" si="46"/>
        <v>34185.294827796752</v>
      </c>
      <c r="AV17" s="389">
        <f t="shared" si="8"/>
        <v>3777.4750784715411</v>
      </c>
      <c r="AW17" s="389">
        <f t="shared" si="9"/>
        <v>6837.0589655593503</v>
      </c>
      <c r="AX17" s="390">
        <f t="shared" si="47"/>
        <v>44799.828871827645</v>
      </c>
      <c r="AY17" s="419"/>
      <c r="AZ17" s="388">
        <f t="shared" si="48"/>
        <v>34697.794827796752</v>
      </c>
      <c r="BA17" s="389">
        <f t="shared" si="10"/>
        <v>3834.106328471541</v>
      </c>
      <c r="BB17" s="389">
        <f t="shared" si="11"/>
        <v>6939.5589655593503</v>
      </c>
      <c r="BC17" s="390">
        <f t="shared" si="49"/>
        <v>45471.460121827644</v>
      </c>
      <c r="BD17" s="419"/>
      <c r="BE17" s="388">
        <f t="shared" si="50"/>
        <v>35044.772776074722</v>
      </c>
      <c r="BF17" s="389">
        <f t="shared" si="12"/>
        <v>3872.4473917562568</v>
      </c>
      <c r="BG17" s="389">
        <f t="shared" si="13"/>
        <v>7008.9545552149448</v>
      </c>
      <c r="BH17" s="390">
        <f t="shared" si="51"/>
        <v>45926.174723045922</v>
      </c>
      <c r="BI17" s="419"/>
      <c r="BJ17" s="388">
        <v>35716</v>
      </c>
      <c r="BK17" s="389">
        <f t="shared" si="14"/>
        <v>3946.6179999999999</v>
      </c>
      <c r="BL17" s="389">
        <f t="shared" si="15"/>
        <v>7143.2000000000007</v>
      </c>
      <c r="BM17" s="390">
        <f t="shared" si="52"/>
        <v>46805.817999999999</v>
      </c>
      <c r="BN17" s="338" t="s">
        <v>36</v>
      </c>
      <c r="BO17" s="388">
        <f t="shared" si="53"/>
        <v>36430.32</v>
      </c>
      <c r="BP17" s="389">
        <f t="shared" si="16"/>
        <v>4025.5503600000002</v>
      </c>
      <c r="BQ17" s="389">
        <f t="shared" si="17"/>
        <v>7286.0640000000003</v>
      </c>
      <c r="BR17" s="390">
        <f t="shared" si="54"/>
        <v>47741.934359999999</v>
      </c>
      <c r="BS17" s="338" t="s">
        <v>36</v>
      </c>
      <c r="BT17" s="388">
        <f t="shared" si="55"/>
        <v>37180.32</v>
      </c>
      <c r="BU17" s="389">
        <f t="shared" si="18"/>
        <v>4108.4253600000002</v>
      </c>
      <c r="BV17" s="389">
        <f t="shared" si="19"/>
        <v>7436.0640000000003</v>
      </c>
      <c r="BW17" s="390">
        <f t="shared" si="56"/>
        <v>48724.809359999999</v>
      </c>
      <c r="BX17" s="338" t="s">
        <v>36</v>
      </c>
      <c r="BY17" s="388">
        <f t="shared" si="57"/>
        <v>38305.32</v>
      </c>
      <c r="BZ17" s="389">
        <f t="shared" si="58"/>
        <v>4232.7378600000002</v>
      </c>
      <c r="CA17" s="389">
        <f t="shared" si="20"/>
        <v>7661.0640000000003</v>
      </c>
      <c r="CB17" s="390">
        <f t="shared" si="85"/>
        <v>50199.121859999999</v>
      </c>
      <c r="CC17" s="338" t="s">
        <v>36</v>
      </c>
      <c r="CD17" s="388">
        <f t="shared" si="60"/>
        <v>38688.373200000002</v>
      </c>
      <c r="CE17" s="389">
        <f t="shared" si="61"/>
        <v>4275.0652386000002</v>
      </c>
      <c r="CF17" s="389">
        <f t="shared" si="21"/>
        <v>7737.6746400000011</v>
      </c>
      <c r="CG17" s="390">
        <f t="shared" si="86"/>
        <v>50701.113078599999</v>
      </c>
      <c r="CH17" s="338" t="s">
        <v>36</v>
      </c>
      <c r="CI17" s="388">
        <f>CD17+500</f>
        <v>39188.373200000002</v>
      </c>
      <c r="CJ17" s="389">
        <f t="shared" si="64"/>
        <v>4369.5036118000007</v>
      </c>
      <c r="CK17" s="389">
        <f t="shared" si="22"/>
        <v>7837.6746400000011</v>
      </c>
      <c r="CL17" s="390">
        <f t="shared" si="65"/>
        <v>51395.551451799998</v>
      </c>
      <c r="CM17" s="338" t="s">
        <v>36</v>
      </c>
      <c r="CN17" s="388">
        <f t="shared" si="66"/>
        <v>40188.373200000002</v>
      </c>
      <c r="CO17" s="389">
        <f t="shared" si="67"/>
        <v>4481.0036118000007</v>
      </c>
      <c r="CP17" s="389">
        <f t="shared" si="23"/>
        <v>8037.6746400000011</v>
      </c>
      <c r="CQ17" s="390">
        <f t="shared" si="87"/>
        <v>52707.051451799998</v>
      </c>
      <c r="CR17" s="338" t="s">
        <v>36</v>
      </c>
      <c r="CS17" s="388">
        <f t="shared" si="69"/>
        <v>40590.256932000004</v>
      </c>
      <c r="CT17" s="389">
        <f t="shared" si="70"/>
        <v>4525.8136479180002</v>
      </c>
      <c r="CU17" s="389">
        <f t="shared" si="24"/>
        <v>8118.0513864000013</v>
      </c>
      <c r="CV17" s="390">
        <f t="shared" si="88"/>
        <v>53234.121966318009</v>
      </c>
      <c r="CW17" s="338" t="s">
        <v>36</v>
      </c>
      <c r="CX17" s="388">
        <f t="shared" si="72"/>
        <v>41090.256932000004</v>
      </c>
      <c r="CY17" s="389">
        <f t="shared" si="73"/>
        <v>4581.5636479180002</v>
      </c>
      <c r="CZ17" s="389">
        <f t="shared" si="25"/>
        <v>8218.0513864000004</v>
      </c>
      <c r="DA17" s="390">
        <f t="shared" si="89"/>
        <v>53889.871966318009</v>
      </c>
      <c r="DB17" s="338" t="s">
        <v>36</v>
      </c>
      <c r="DC17" s="388">
        <f t="shared" si="75"/>
        <v>41501.159501320006</v>
      </c>
      <c r="DD17" s="389">
        <f t="shared" si="76"/>
        <v>4627.3792843971805</v>
      </c>
      <c r="DE17" s="389">
        <f t="shared" si="26"/>
        <v>8300.2319002640015</v>
      </c>
      <c r="DF17" s="390">
        <f t="shared" si="90"/>
        <v>54428.770685981188</v>
      </c>
      <c r="DG17" s="332" t="s">
        <v>33</v>
      </c>
      <c r="DK17" s="258">
        <v>-0.68802500000310829</v>
      </c>
    </row>
    <row r="18" spans="1:115" s="251" customFormat="1" ht="12.75" customHeight="1" x14ac:dyDescent="0.25">
      <c r="A18" s="340"/>
      <c r="B18" s="338" t="s">
        <v>37</v>
      </c>
      <c r="C18" s="388">
        <v>28955.79</v>
      </c>
      <c r="D18" s="434">
        <v>3112.747425</v>
      </c>
      <c r="E18" s="389">
        <v>5791.1580000000004</v>
      </c>
      <c r="F18" s="390">
        <v>37859.695425000005</v>
      </c>
      <c r="G18" s="419"/>
      <c r="H18" s="388">
        <f t="shared" si="0"/>
        <v>29245.347900000001</v>
      </c>
      <c r="I18" s="434">
        <f t="shared" si="27"/>
        <v>3173.1202471500001</v>
      </c>
      <c r="J18" s="389">
        <f t="shared" si="28"/>
        <v>5849.0695800000003</v>
      </c>
      <c r="K18" s="435">
        <f t="shared" si="29"/>
        <v>38267.537727150004</v>
      </c>
      <c r="L18" s="419"/>
      <c r="M18" s="388">
        <f t="shared" si="1"/>
        <v>29537.801379</v>
      </c>
      <c r="N18" s="434">
        <f t="shared" si="30"/>
        <v>3204.8514496215003</v>
      </c>
      <c r="O18" s="389">
        <f t="shared" si="31"/>
        <v>5907.5602758000005</v>
      </c>
      <c r="P18" s="435">
        <f t="shared" si="32"/>
        <v>38650.213104421498</v>
      </c>
      <c r="Q18" s="419"/>
      <c r="R18" s="388">
        <f t="shared" si="2"/>
        <v>29833.17939279</v>
      </c>
      <c r="S18" s="434">
        <f t="shared" si="33"/>
        <v>3236.8999641177152</v>
      </c>
      <c r="T18" s="389">
        <f t="shared" si="34"/>
        <v>5966.6358785580005</v>
      </c>
      <c r="U18" s="435">
        <f t="shared" si="35"/>
        <v>39036.715235465716</v>
      </c>
      <c r="V18" s="419"/>
      <c r="W18" s="338" t="s">
        <v>37</v>
      </c>
      <c r="X18" s="388">
        <f t="shared" si="36"/>
        <v>30355.260032163827</v>
      </c>
      <c r="Y18" s="389">
        <f t="shared" si="37"/>
        <v>3323.9009735219392</v>
      </c>
      <c r="Z18" s="389">
        <f t="shared" si="38"/>
        <v>6071.0520064327657</v>
      </c>
      <c r="AA18" s="435">
        <f t="shared" si="39"/>
        <v>39750.213012118533</v>
      </c>
      <c r="AB18" s="419"/>
      <c r="AC18" s="338" t="s">
        <v>37</v>
      </c>
      <c r="AD18" s="388">
        <f t="shared" si="3"/>
        <v>30507.036332324642</v>
      </c>
      <c r="AE18" s="389">
        <f t="shared" si="40"/>
        <v>3371.0275147218731</v>
      </c>
      <c r="AF18" s="389">
        <f t="shared" si="41"/>
        <v>6101.4072664649284</v>
      </c>
      <c r="AG18" s="435">
        <f t="shared" si="42"/>
        <v>39979.471113511441</v>
      </c>
      <c r="AH18" s="419"/>
      <c r="AI18" s="338" t="s">
        <v>37</v>
      </c>
      <c r="AJ18" s="388">
        <f t="shared" si="43"/>
        <v>33966.618115155004</v>
      </c>
      <c r="AK18" s="389">
        <f t="shared" si="4"/>
        <v>3753.3113017246278</v>
      </c>
      <c r="AL18" s="389">
        <f t="shared" si="5"/>
        <v>6793.3236230310013</v>
      </c>
      <c r="AM18" s="390">
        <f t="shared" si="44"/>
        <v>44513.253039910633</v>
      </c>
      <c r="AN18" s="419"/>
      <c r="AO18" s="338" t="s">
        <v>37</v>
      </c>
      <c r="AP18" s="388">
        <f t="shared" si="78"/>
        <v>34466.618115155004</v>
      </c>
      <c r="AQ18" s="389">
        <f t="shared" si="6"/>
        <v>3808.5613017246278</v>
      </c>
      <c r="AR18" s="389">
        <f t="shared" si="7"/>
        <v>6893.3236230310013</v>
      </c>
      <c r="AS18" s="390">
        <f t="shared" si="45"/>
        <v>45168.503039910633</v>
      </c>
      <c r="AT18" s="338" t="s">
        <v>37</v>
      </c>
      <c r="AU18" s="388">
        <f t="shared" si="46"/>
        <v>34815.783568033876</v>
      </c>
      <c r="AV18" s="389">
        <f t="shared" si="8"/>
        <v>3847.1440842677434</v>
      </c>
      <c r="AW18" s="389">
        <f t="shared" si="9"/>
        <v>6963.1567136067752</v>
      </c>
      <c r="AX18" s="390">
        <f t="shared" si="47"/>
        <v>45626.084365908391</v>
      </c>
      <c r="AY18" s="419"/>
      <c r="AZ18" s="388">
        <f t="shared" si="48"/>
        <v>35328.283568033876</v>
      </c>
      <c r="BA18" s="389">
        <f t="shared" si="10"/>
        <v>3903.7753342677433</v>
      </c>
      <c r="BB18" s="389">
        <f t="shared" si="11"/>
        <v>7065.6567136067752</v>
      </c>
      <c r="BC18" s="390">
        <f t="shared" si="49"/>
        <v>46297.715615908397</v>
      </c>
      <c r="BD18" s="419"/>
      <c r="BE18" s="388">
        <f t="shared" si="50"/>
        <v>35681.566403714212</v>
      </c>
      <c r="BF18" s="389">
        <f t="shared" si="12"/>
        <v>3942.8130876104206</v>
      </c>
      <c r="BG18" s="389">
        <f t="shared" si="13"/>
        <v>7136.3132807428428</v>
      </c>
      <c r="BH18" s="390">
        <f t="shared" si="51"/>
        <v>46760.692772067472</v>
      </c>
      <c r="BI18" s="419"/>
      <c r="BJ18" s="388">
        <v>36356</v>
      </c>
      <c r="BK18" s="389">
        <f t="shared" si="14"/>
        <v>4017.3380000000002</v>
      </c>
      <c r="BL18" s="389">
        <f t="shared" si="15"/>
        <v>7271.2000000000007</v>
      </c>
      <c r="BM18" s="390">
        <f t="shared" si="52"/>
        <v>47644.538</v>
      </c>
      <c r="BN18" s="338" t="s">
        <v>37</v>
      </c>
      <c r="BO18" s="388">
        <f t="shared" si="53"/>
        <v>37083.120000000003</v>
      </c>
      <c r="BP18" s="389">
        <f t="shared" si="16"/>
        <v>4097.6847600000001</v>
      </c>
      <c r="BQ18" s="389">
        <f t="shared" si="17"/>
        <v>7416.6240000000007</v>
      </c>
      <c r="BR18" s="390">
        <f t="shared" si="54"/>
        <v>48597.428760000003</v>
      </c>
      <c r="BS18" s="338" t="s">
        <v>37</v>
      </c>
      <c r="BT18" s="388">
        <f t="shared" si="55"/>
        <v>37833.120000000003</v>
      </c>
      <c r="BU18" s="389">
        <f t="shared" si="18"/>
        <v>4180.5597600000001</v>
      </c>
      <c r="BV18" s="389">
        <f t="shared" si="19"/>
        <v>7566.6240000000007</v>
      </c>
      <c r="BW18" s="390">
        <f t="shared" si="56"/>
        <v>49580.303760000003</v>
      </c>
      <c r="BX18" s="338" t="s">
        <v>37</v>
      </c>
      <c r="BY18" s="388">
        <f t="shared" si="57"/>
        <v>38958.120000000003</v>
      </c>
      <c r="BZ18" s="389">
        <f t="shared" si="58"/>
        <v>4304.8722600000001</v>
      </c>
      <c r="CA18" s="389">
        <f t="shared" si="20"/>
        <v>7791.6240000000007</v>
      </c>
      <c r="CB18" s="390">
        <f t="shared" si="85"/>
        <v>51054.616260000003</v>
      </c>
      <c r="CC18" s="338" t="s">
        <v>37</v>
      </c>
      <c r="CD18" s="388">
        <f t="shared" si="60"/>
        <v>39347.701200000003</v>
      </c>
      <c r="CE18" s="389">
        <f t="shared" si="61"/>
        <v>4347.9209826000006</v>
      </c>
      <c r="CF18" s="389">
        <f t="shared" si="21"/>
        <v>7869.5402400000012</v>
      </c>
      <c r="CG18" s="390">
        <f t="shared" si="86"/>
        <v>51565.162422600006</v>
      </c>
      <c r="CH18" s="338" t="s">
        <v>37</v>
      </c>
      <c r="CI18" s="388">
        <f t="shared" si="63"/>
        <v>39847.701200000003</v>
      </c>
      <c r="CJ18" s="389">
        <f t="shared" si="64"/>
        <v>4443.0186838000009</v>
      </c>
      <c r="CK18" s="389">
        <f t="shared" si="22"/>
        <v>7969.5402400000012</v>
      </c>
      <c r="CL18" s="390">
        <f t="shared" si="65"/>
        <v>52260.260123800006</v>
      </c>
      <c r="CM18" s="338" t="s">
        <v>37</v>
      </c>
      <c r="CN18" s="388">
        <f t="shared" si="66"/>
        <v>40847.701200000003</v>
      </c>
      <c r="CO18" s="389">
        <f t="shared" si="67"/>
        <v>4554.5186838000009</v>
      </c>
      <c r="CP18" s="389">
        <f t="shared" si="23"/>
        <v>8169.5402400000012</v>
      </c>
      <c r="CQ18" s="390">
        <f t="shared" si="87"/>
        <v>53571.760123800006</v>
      </c>
      <c r="CR18" s="338" t="s">
        <v>37</v>
      </c>
      <c r="CS18" s="388">
        <f t="shared" si="69"/>
        <v>41256.178212000006</v>
      </c>
      <c r="CT18" s="389">
        <f t="shared" si="70"/>
        <v>4600.0638706380005</v>
      </c>
      <c r="CU18" s="389">
        <f t="shared" si="24"/>
        <v>8251.2356424000009</v>
      </c>
      <c r="CV18" s="390">
        <f t="shared" si="88"/>
        <v>54107.477725038007</v>
      </c>
      <c r="CW18" s="338" t="s">
        <v>37</v>
      </c>
      <c r="CX18" s="388">
        <f t="shared" si="72"/>
        <v>41756.178212000006</v>
      </c>
      <c r="CY18" s="389">
        <f t="shared" si="73"/>
        <v>4655.8138706380005</v>
      </c>
      <c r="CZ18" s="389">
        <f t="shared" si="25"/>
        <v>8351.2356424000009</v>
      </c>
      <c r="DA18" s="390">
        <f t="shared" si="89"/>
        <v>54763.227725038007</v>
      </c>
      <c r="DB18" s="338" t="s">
        <v>37</v>
      </c>
      <c r="DC18" s="388">
        <f t="shared" si="75"/>
        <v>42173.739994120006</v>
      </c>
      <c r="DD18" s="389">
        <f t="shared" si="76"/>
        <v>4702.3720093443808</v>
      </c>
      <c r="DE18" s="389">
        <f t="shared" si="26"/>
        <v>8434.7479988240011</v>
      </c>
      <c r="DF18" s="390">
        <f t="shared" si="90"/>
        <v>55310.860002288384</v>
      </c>
      <c r="DG18" s="331"/>
      <c r="DK18" s="258">
        <v>-3.3045749999946565</v>
      </c>
    </row>
    <row r="19" spans="1:115" s="251" customFormat="1" ht="12.75" customHeight="1" x14ac:dyDescent="0.25">
      <c r="A19" s="340"/>
      <c r="B19" s="338" t="s">
        <v>38</v>
      </c>
      <c r="C19" s="388">
        <v>29794.09</v>
      </c>
      <c r="D19" s="434">
        <v>3202.8646749999998</v>
      </c>
      <c r="E19" s="389">
        <v>5958.8180000000002</v>
      </c>
      <c r="F19" s="390">
        <v>38955.772675</v>
      </c>
      <c r="G19" s="419"/>
      <c r="H19" s="388">
        <f t="shared" si="0"/>
        <v>30092.030900000002</v>
      </c>
      <c r="I19" s="434">
        <f t="shared" si="27"/>
        <v>3264.9853526500001</v>
      </c>
      <c r="J19" s="389">
        <f t="shared" si="28"/>
        <v>6018.4061800000009</v>
      </c>
      <c r="K19" s="435">
        <f t="shared" si="29"/>
        <v>39375.422432649997</v>
      </c>
      <c r="L19" s="419"/>
      <c r="M19" s="388">
        <f t="shared" si="1"/>
        <v>30392.951209000003</v>
      </c>
      <c r="N19" s="434">
        <f t="shared" si="30"/>
        <v>3297.6352061765001</v>
      </c>
      <c r="O19" s="389">
        <f t="shared" si="31"/>
        <v>6078.5902418000005</v>
      </c>
      <c r="P19" s="435">
        <f t="shared" si="32"/>
        <v>39769.176656976502</v>
      </c>
      <c r="Q19" s="419"/>
      <c r="R19" s="388">
        <f>M19*1</f>
        <v>30392.951209000003</v>
      </c>
      <c r="S19" s="434">
        <f t="shared" si="33"/>
        <v>3297.6352061765001</v>
      </c>
      <c r="T19" s="389">
        <f t="shared" si="34"/>
        <v>6078.5902418000005</v>
      </c>
      <c r="U19" s="435">
        <f t="shared" si="35"/>
        <v>39769.176656976502</v>
      </c>
      <c r="V19" s="419"/>
      <c r="W19" s="338" t="s">
        <v>38</v>
      </c>
      <c r="X19" s="388">
        <f t="shared" si="36"/>
        <v>30924.827855157506</v>
      </c>
      <c r="Y19" s="389">
        <f t="shared" si="37"/>
        <v>3386.268650139747</v>
      </c>
      <c r="Z19" s="389">
        <f t="shared" si="38"/>
        <v>6184.9655710315019</v>
      </c>
      <c r="AA19" s="435">
        <f t="shared" si="39"/>
        <v>40496.062076328759</v>
      </c>
      <c r="AB19" s="419"/>
      <c r="AC19" s="338" t="s">
        <v>38</v>
      </c>
      <c r="AD19" s="388">
        <f t="shared" si="3"/>
        <v>31079.45199443329</v>
      </c>
      <c r="AE19" s="389">
        <f t="shared" si="40"/>
        <v>3434.2794453848787</v>
      </c>
      <c r="AF19" s="389">
        <f t="shared" si="41"/>
        <v>6215.8903988866587</v>
      </c>
      <c r="AG19" s="435">
        <f t="shared" si="42"/>
        <v>40729.621838704828</v>
      </c>
      <c r="AH19" s="419"/>
      <c r="AI19" s="338" t="s">
        <v>38</v>
      </c>
      <c r="AJ19" s="388">
        <f t="shared" si="43"/>
        <v>34930.044929504998</v>
      </c>
      <c r="AK19" s="389">
        <f t="shared" si="4"/>
        <v>3859.7699647103022</v>
      </c>
      <c r="AL19" s="389">
        <f t="shared" si="5"/>
        <v>6986.0089859010004</v>
      </c>
      <c r="AM19" s="390">
        <f t="shared" si="44"/>
        <v>45775.823880116295</v>
      </c>
      <c r="AN19" s="419"/>
      <c r="AO19" s="338" t="s">
        <v>38</v>
      </c>
      <c r="AP19" s="388">
        <f t="shared" si="78"/>
        <v>35430.044929504998</v>
      </c>
      <c r="AQ19" s="389">
        <f t="shared" si="6"/>
        <v>3915.0199647103022</v>
      </c>
      <c r="AR19" s="389">
        <f t="shared" si="7"/>
        <v>7086.0089859010004</v>
      </c>
      <c r="AS19" s="390">
        <f t="shared" si="45"/>
        <v>46431.073880116295</v>
      </c>
      <c r="AT19" s="338" t="s">
        <v>38</v>
      </c>
      <c r="AU19" s="388">
        <f t="shared" si="46"/>
        <v>35803.296052742618</v>
      </c>
      <c r="AV19" s="389">
        <f t="shared" si="8"/>
        <v>3956.2642138280594</v>
      </c>
      <c r="AW19" s="389">
        <f t="shared" si="9"/>
        <v>7160.6592105485242</v>
      </c>
      <c r="AX19" s="390">
        <f t="shared" si="47"/>
        <v>46920.219477119201</v>
      </c>
      <c r="AY19" s="419"/>
      <c r="AZ19" s="388">
        <f t="shared" si="48"/>
        <v>36315.796052742618</v>
      </c>
      <c r="BA19" s="389">
        <f t="shared" si="10"/>
        <v>4012.8954638280593</v>
      </c>
      <c r="BB19" s="389">
        <f t="shared" si="11"/>
        <v>7263.1592105485242</v>
      </c>
      <c r="BC19" s="390">
        <f t="shared" si="49"/>
        <v>47591.850727119199</v>
      </c>
      <c r="BD19" s="419"/>
      <c r="BE19" s="388">
        <f t="shared" si="50"/>
        <v>36678.954013270042</v>
      </c>
      <c r="BF19" s="389">
        <f t="shared" si="12"/>
        <v>4053.0244184663397</v>
      </c>
      <c r="BG19" s="389">
        <f t="shared" si="13"/>
        <v>7335.790802654009</v>
      </c>
      <c r="BH19" s="390">
        <f t="shared" si="51"/>
        <v>48067.769234390391</v>
      </c>
      <c r="BI19" s="419"/>
      <c r="BJ19" s="388">
        <v>37358</v>
      </c>
      <c r="BK19" s="389">
        <f t="shared" si="14"/>
        <v>4128.0590000000002</v>
      </c>
      <c r="BL19" s="389">
        <f t="shared" si="15"/>
        <v>7471.6</v>
      </c>
      <c r="BM19" s="390">
        <f t="shared" si="52"/>
        <v>48957.659</v>
      </c>
      <c r="BN19" s="338" t="s">
        <v>38</v>
      </c>
      <c r="BO19" s="388">
        <f t="shared" si="53"/>
        <v>38105.160000000003</v>
      </c>
      <c r="BP19" s="389">
        <f t="shared" si="16"/>
        <v>4210.6201800000008</v>
      </c>
      <c r="BQ19" s="389">
        <f t="shared" si="17"/>
        <v>7621.0320000000011</v>
      </c>
      <c r="BR19" s="390">
        <f t="shared" si="54"/>
        <v>49936.812180000001</v>
      </c>
      <c r="BS19" s="338" t="s">
        <v>38</v>
      </c>
      <c r="BT19" s="388">
        <f t="shared" si="55"/>
        <v>38855.160000000003</v>
      </c>
      <c r="BU19" s="389">
        <f t="shared" si="18"/>
        <v>4293.4951800000008</v>
      </c>
      <c r="BV19" s="389">
        <f t="shared" si="19"/>
        <v>7771.0320000000011</v>
      </c>
      <c r="BW19" s="390">
        <f t="shared" si="56"/>
        <v>50919.687180000001</v>
      </c>
      <c r="BX19" s="338" t="s">
        <v>38</v>
      </c>
      <c r="BY19" s="388">
        <f t="shared" si="57"/>
        <v>39980.160000000003</v>
      </c>
      <c r="BZ19" s="389">
        <f t="shared" si="58"/>
        <v>4417.8076800000008</v>
      </c>
      <c r="CA19" s="389">
        <f t="shared" si="20"/>
        <v>7996.0320000000011</v>
      </c>
      <c r="CB19" s="390">
        <f>SUM(BY19:CA19)-1</f>
        <v>52392.999680000001</v>
      </c>
      <c r="CC19" s="338" t="s">
        <v>38</v>
      </c>
      <c r="CD19" s="388">
        <f t="shared" si="60"/>
        <v>40379.961600000002</v>
      </c>
      <c r="CE19" s="389">
        <f t="shared" si="61"/>
        <v>4461.9857568000007</v>
      </c>
      <c r="CF19" s="389">
        <f t="shared" si="21"/>
        <v>8075.9923200000012</v>
      </c>
      <c r="CG19" s="390">
        <f>SUM(CD19:CF19)-1</f>
        <v>52916.939676800001</v>
      </c>
      <c r="CH19" s="338" t="s">
        <v>38</v>
      </c>
      <c r="CI19" s="388">
        <f t="shared" si="63"/>
        <v>40879.961600000002</v>
      </c>
      <c r="CJ19" s="389">
        <f t="shared" si="64"/>
        <v>4558.1157184000003</v>
      </c>
      <c r="CK19" s="389">
        <f t="shared" si="22"/>
        <v>8175.9923200000012</v>
      </c>
      <c r="CL19" s="390">
        <f>SUM(CI19:CK19)-1</f>
        <v>53613.069638400004</v>
      </c>
      <c r="CM19" s="338" t="s">
        <v>38</v>
      </c>
      <c r="CN19" s="388">
        <f t="shared" si="66"/>
        <v>41879.961600000002</v>
      </c>
      <c r="CO19" s="389">
        <f t="shared" si="67"/>
        <v>4669.6157184000003</v>
      </c>
      <c r="CP19" s="389">
        <f t="shared" si="23"/>
        <v>8375.9923200000012</v>
      </c>
      <c r="CQ19" s="390">
        <f>SUM(CN19:CP19)-1</f>
        <v>54924.569638400004</v>
      </c>
      <c r="CR19" s="338" t="s">
        <v>38</v>
      </c>
      <c r="CS19" s="388">
        <f t="shared" si="69"/>
        <v>42298.761216000006</v>
      </c>
      <c r="CT19" s="389">
        <f t="shared" si="70"/>
        <v>4716.3118755840005</v>
      </c>
      <c r="CU19" s="389">
        <f t="shared" si="24"/>
        <v>8459.7522432000023</v>
      </c>
      <c r="CV19" s="390">
        <f>SUM(CS19:CU19)-1</f>
        <v>55473.825334784015</v>
      </c>
      <c r="CW19" s="338" t="s">
        <v>38</v>
      </c>
      <c r="CX19" s="388">
        <f t="shared" si="72"/>
        <v>42798.761216000006</v>
      </c>
      <c r="CY19" s="389">
        <f t="shared" si="73"/>
        <v>4772.0618755840005</v>
      </c>
      <c r="CZ19" s="389">
        <f t="shared" si="25"/>
        <v>8559.7522432000023</v>
      </c>
      <c r="DA19" s="390">
        <f>SUM(CX19:CZ19)-1</f>
        <v>56129.575334784015</v>
      </c>
      <c r="DB19" s="338" t="s">
        <v>38</v>
      </c>
      <c r="DC19" s="388">
        <f t="shared" si="75"/>
        <v>43226.748828160009</v>
      </c>
      <c r="DD19" s="389">
        <f t="shared" si="76"/>
        <v>4819.7824943398409</v>
      </c>
      <c r="DE19" s="389">
        <f t="shared" si="26"/>
        <v>8645.3497656320014</v>
      </c>
      <c r="DF19" s="390">
        <f>SUM(DC19:DE19)-1</f>
        <v>56690.881088131857</v>
      </c>
      <c r="DG19" s="331"/>
      <c r="DK19" s="258">
        <v>-0.22732499999983702</v>
      </c>
    </row>
    <row r="20" spans="1:115" s="251" customFormat="1" ht="12.75" customHeight="1" x14ac:dyDescent="0.25">
      <c r="A20" s="340"/>
      <c r="B20" s="338" t="s">
        <v>39</v>
      </c>
      <c r="C20" s="388">
        <v>30635.420000000002</v>
      </c>
      <c r="D20" s="434">
        <v>3293.3076500000002</v>
      </c>
      <c r="E20" s="389">
        <v>6127.0840000000007</v>
      </c>
      <c r="F20" s="390">
        <v>40055.811650000003</v>
      </c>
      <c r="G20" s="419"/>
      <c r="H20" s="388">
        <f t="shared" si="0"/>
        <v>30941.774200000003</v>
      </c>
      <c r="I20" s="434">
        <f t="shared" si="27"/>
        <v>3357.1825007000002</v>
      </c>
      <c r="J20" s="389">
        <f t="shared" si="28"/>
        <v>6188.3548400000009</v>
      </c>
      <c r="K20" s="435">
        <f t="shared" si="29"/>
        <v>40487.3115407</v>
      </c>
      <c r="L20" s="419"/>
      <c r="M20" s="388">
        <f t="shared" si="1"/>
        <v>31251.191942000005</v>
      </c>
      <c r="N20" s="434">
        <f t="shared" si="30"/>
        <v>3390.7543257070006</v>
      </c>
      <c r="O20" s="389">
        <f t="shared" si="31"/>
        <v>6250.238388400001</v>
      </c>
      <c r="P20" s="435">
        <f t="shared" si="32"/>
        <v>40892.184656107005</v>
      </c>
      <c r="Q20" s="419"/>
      <c r="R20" s="388">
        <f t="shared" ref="R20:R42" si="91">M20*1</f>
        <v>31251.191942000005</v>
      </c>
      <c r="S20" s="434">
        <f t="shared" si="33"/>
        <v>3390.7543257070006</v>
      </c>
      <c r="T20" s="389">
        <f t="shared" si="34"/>
        <v>6250.238388400001</v>
      </c>
      <c r="U20" s="435">
        <f t="shared" si="35"/>
        <v>40892.184656107005</v>
      </c>
      <c r="V20" s="419"/>
      <c r="W20" s="338" t="s">
        <v>39</v>
      </c>
      <c r="X20" s="388">
        <f t="shared" si="36"/>
        <v>31798.087800985006</v>
      </c>
      <c r="Y20" s="389">
        <f t="shared" si="37"/>
        <v>3481.8906142078581</v>
      </c>
      <c r="Z20" s="389">
        <f t="shared" si="38"/>
        <v>6359.6175601970017</v>
      </c>
      <c r="AA20" s="435">
        <f t="shared" si="39"/>
        <v>41639.595975389864</v>
      </c>
      <c r="AB20" s="419"/>
      <c r="AC20" s="338" t="s">
        <v>39</v>
      </c>
      <c r="AD20" s="388">
        <f t="shared" si="3"/>
        <v>31957.078239989929</v>
      </c>
      <c r="AE20" s="389">
        <f t="shared" si="40"/>
        <v>3531.2571455188872</v>
      </c>
      <c r="AF20" s="389">
        <f t="shared" si="41"/>
        <v>6391.4156479979865</v>
      </c>
      <c r="AG20" s="435">
        <f t="shared" si="42"/>
        <v>41879.7510335068</v>
      </c>
      <c r="AH20" s="419"/>
      <c r="AI20" s="391" t="s">
        <v>39</v>
      </c>
      <c r="AJ20" s="420">
        <f t="shared" si="43"/>
        <v>35922.056935050008</v>
      </c>
      <c r="AK20" s="389">
        <f t="shared" si="4"/>
        <v>3969.3872913230261</v>
      </c>
      <c r="AL20" s="389">
        <f t="shared" si="5"/>
        <v>7184.4113870100018</v>
      </c>
      <c r="AM20" s="390">
        <f t="shared" si="44"/>
        <v>47075.855613383035</v>
      </c>
      <c r="AN20" s="419"/>
      <c r="AO20" s="391" t="s">
        <v>39</v>
      </c>
      <c r="AP20" s="388">
        <f t="shared" si="78"/>
        <v>36422.056935050008</v>
      </c>
      <c r="AQ20" s="389">
        <f t="shared" si="6"/>
        <v>4024.6372913230261</v>
      </c>
      <c r="AR20" s="389">
        <f t="shared" si="7"/>
        <v>7284.4113870100018</v>
      </c>
      <c r="AS20" s="390">
        <f t="shared" si="45"/>
        <v>47731.105613383035</v>
      </c>
      <c r="AT20" s="391" t="s">
        <v>39</v>
      </c>
      <c r="AU20" s="388">
        <f t="shared" si="46"/>
        <v>36820.108358426252</v>
      </c>
      <c r="AV20" s="389">
        <f t="shared" si="8"/>
        <v>4068.6219736061007</v>
      </c>
      <c r="AW20" s="389">
        <f t="shared" si="9"/>
        <v>7364.021671685251</v>
      </c>
      <c r="AX20" s="390">
        <f t="shared" si="47"/>
        <v>48252.752003717607</v>
      </c>
      <c r="AY20" s="419"/>
      <c r="AZ20" s="388">
        <f t="shared" si="48"/>
        <v>37332.608358426252</v>
      </c>
      <c r="BA20" s="389">
        <f t="shared" si="10"/>
        <v>4125.2532236061006</v>
      </c>
      <c r="BB20" s="389">
        <f t="shared" si="11"/>
        <v>7466.521671685251</v>
      </c>
      <c r="BC20" s="390">
        <f t="shared" si="49"/>
        <v>48924.383253717606</v>
      </c>
      <c r="BD20" s="419"/>
      <c r="BE20" s="388">
        <f t="shared" si="50"/>
        <v>37705.934442010512</v>
      </c>
      <c r="BF20" s="389">
        <f t="shared" si="12"/>
        <v>4166.5057558421613</v>
      </c>
      <c r="BG20" s="389">
        <f t="shared" si="13"/>
        <v>7541.1868884021023</v>
      </c>
      <c r="BH20" s="390">
        <f t="shared" si="51"/>
        <v>49413.627086254775</v>
      </c>
      <c r="BI20" s="419"/>
      <c r="BJ20" s="388">
        <v>38390</v>
      </c>
      <c r="BK20" s="389">
        <f t="shared" si="14"/>
        <v>4242.0950000000003</v>
      </c>
      <c r="BL20" s="389">
        <f t="shared" si="15"/>
        <v>7678</v>
      </c>
      <c r="BM20" s="390">
        <f t="shared" si="52"/>
        <v>50310.095000000001</v>
      </c>
      <c r="BN20" s="391" t="s">
        <v>39</v>
      </c>
      <c r="BO20" s="388">
        <f t="shared" si="53"/>
        <v>39157.800000000003</v>
      </c>
      <c r="BP20" s="389">
        <f t="shared" si="16"/>
        <v>4326.9369000000006</v>
      </c>
      <c r="BQ20" s="389">
        <f t="shared" si="17"/>
        <v>7831.5600000000013</v>
      </c>
      <c r="BR20" s="390">
        <f t="shared" si="54"/>
        <v>51316.296900000001</v>
      </c>
      <c r="BS20" s="391" t="s">
        <v>39</v>
      </c>
      <c r="BT20" s="388">
        <f t="shared" si="55"/>
        <v>39907.800000000003</v>
      </c>
      <c r="BU20" s="389">
        <f t="shared" si="18"/>
        <v>4409.8119000000006</v>
      </c>
      <c r="BV20" s="389">
        <f t="shared" si="19"/>
        <v>7981.5600000000013</v>
      </c>
      <c r="BW20" s="390">
        <f t="shared" si="56"/>
        <v>52299.171900000001</v>
      </c>
      <c r="BX20" s="391" t="s">
        <v>39</v>
      </c>
      <c r="BY20" s="388">
        <f t="shared" si="57"/>
        <v>41032.800000000003</v>
      </c>
      <c r="BZ20" s="389">
        <f t="shared" si="58"/>
        <v>4534.1244000000006</v>
      </c>
      <c r="CA20" s="389">
        <f t="shared" si="20"/>
        <v>8206.5600000000013</v>
      </c>
      <c r="CB20" s="390">
        <f t="shared" ref="CB20:CB31" si="92">SUM(BY20:CA20)</f>
        <v>53773.484400000001</v>
      </c>
      <c r="CC20" s="391" t="s">
        <v>39</v>
      </c>
      <c r="CD20" s="388">
        <f t="shared" si="60"/>
        <v>41443.128000000004</v>
      </c>
      <c r="CE20" s="389">
        <f t="shared" si="61"/>
        <v>4579.4656440000008</v>
      </c>
      <c r="CF20" s="389">
        <f t="shared" si="21"/>
        <v>8288.6256000000012</v>
      </c>
      <c r="CG20" s="390">
        <f t="shared" ref="CG20:CG31" si="93">SUM(CD20:CF20)</f>
        <v>54311.219244000007</v>
      </c>
      <c r="CH20" s="391" t="s">
        <v>39</v>
      </c>
      <c r="CI20" s="388">
        <f t="shared" si="63"/>
        <v>41943.128000000004</v>
      </c>
      <c r="CJ20" s="389">
        <f t="shared" si="64"/>
        <v>4676.6587720000007</v>
      </c>
      <c r="CK20" s="389">
        <f t="shared" si="22"/>
        <v>8388.6256000000012</v>
      </c>
      <c r="CL20" s="390">
        <f t="shared" si="65"/>
        <v>55008.412372000006</v>
      </c>
      <c r="CM20" s="391" t="s">
        <v>39</v>
      </c>
      <c r="CN20" s="388">
        <f t="shared" si="66"/>
        <v>42943.128000000004</v>
      </c>
      <c r="CO20" s="389">
        <f t="shared" si="67"/>
        <v>4788.1587720000007</v>
      </c>
      <c r="CP20" s="389">
        <f t="shared" si="23"/>
        <v>8588.6256000000012</v>
      </c>
      <c r="CQ20" s="390">
        <f t="shared" ref="CQ20:CQ31" si="94">SUM(CN20:CP20)</f>
        <v>56319.912372000006</v>
      </c>
      <c r="CR20" s="391" t="s">
        <v>39</v>
      </c>
      <c r="CS20" s="388">
        <f t="shared" si="69"/>
        <v>43372.559280000001</v>
      </c>
      <c r="CT20" s="389">
        <f t="shared" si="70"/>
        <v>4836.0403597200002</v>
      </c>
      <c r="CU20" s="389">
        <f t="shared" si="24"/>
        <v>8674.511856000001</v>
      </c>
      <c r="CV20" s="390">
        <f t="shared" ref="CV20:CV31" si="95">SUM(CS20:CU20)</f>
        <v>56883.111495720004</v>
      </c>
      <c r="CW20" s="391" t="s">
        <v>39</v>
      </c>
      <c r="CX20" s="388">
        <f t="shared" si="72"/>
        <v>43872.559280000001</v>
      </c>
      <c r="CY20" s="389">
        <f t="shared" si="73"/>
        <v>4891.7903597200002</v>
      </c>
      <c r="CZ20" s="389">
        <f t="shared" si="25"/>
        <v>8774.511856000001</v>
      </c>
      <c r="DA20" s="390">
        <f t="shared" ref="DA20" si="96">SUM(CX20:CZ20)</f>
        <v>57538.861495720004</v>
      </c>
      <c r="DB20" s="391" t="s">
        <v>39</v>
      </c>
      <c r="DC20" s="388">
        <f t="shared" si="75"/>
        <v>44311.284872800003</v>
      </c>
      <c r="DD20" s="389">
        <f t="shared" si="76"/>
        <v>4940.7082633172004</v>
      </c>
      <c r="DE20" s="389">
        <f t="shared" si="26"/>
        <v>8862.2569745600013</v>
      </c>
      <c r="DF20" s="390">
        <f t="shared" ref="DF20" si="97">SUM(DC20:DE20)</f>
        <v>58114.250110677211</v>
      </c>
      <c r="DG20" s="331"/>
      <c r="DK20" s="258">
        <v>0.81165000000328291</v>
      </c>
    </row>
    <row r="21" spans="1:115" s="251" customFormat="1" ht="12.75" customHeight="1" x14ac:dyDescent="0.25">
      <c r="A21" s="340"/>
      <c r="B21" s="338" t="s">
        <v>40</v>
      </c>
      <c r="C21" s="388">
        <v>31502</v>
      </c>
      <c r="D21" s="434">
        <v>3386.4650000000001</v>
      </c>
      <c r="E21" s="389">
        <v>6300.4000000000005</v>
      </c>
      <c r="F21" s="390">
        <v>41188.864999999998</v>
      </c>
      <c r="G21" s="419"/>
      <c r="H21" s="388">
        <f t="shared" si="0"/>
        <v>31817.02</v>
      </c>
      <c r="I21" s="434">
        <f t="shared" si="27"/>
        <v>3452.1466700000001</v>
      </c>
      <c r="J21" s="389">
        <f t="shared" si="28"/>
        <v>6363.4040000000005</v>
      </c>
      <c r="K21" s="435">
        <f t="shared" si="29"/>
        <v>41632.570670000001</v>
      </c>
      <c r="L21" s="419"/>
      <c r="M21" s="388">
        <f t="shared" si="1"/>
        <v>32135.190200000001</v>
      </c>
      <c r="N21" s="434">
        <f t="shared" si="30"/>
        <v>3486.6681367000001</v>
      </c>
      <c r="O21" s="389">
        <f t="shared" si="31"/>
        <v>6427.0380400000004</v>
      </c>
      <c r="P21" s="435">
        <f t="shared" si="32"/>
        <v>42048.896376700002</v>
      </c>
      <c r="Q21" s="419"/>
      <c r="R21" s="388">
        <f t="shared" si="91"/>
        <v>32135.190200000001</v>
      </c>
      <c r="S21" s="434">
        <f t="shared" si="33"/>
        <v>3486.6681367000001</v>
      </c>
      <c r="T21" s="389">
        <f t="shared" si="34"/>
        <v>6427.0380400000004</v>
      </c>
      <c r="U21" s="435">
        <f t="shared" si="35"/>
        <v>42048.896376700002</v>
      </c>
      <c r="V21" s="419"/>
      <c r="W21" s="338" t="s">
        <v>40</v>
      </c>
      <c r="X21" s="388">
        <f t="shared" si="36"/>
        <v>32697.556028500003</v>
      </c>
      <c r="Y21" s="389">
        <f t="shared" si="37"/>
        <v>3580.3823851207503</v>
      </c>
      <c r="Z21" s="389">
        <f t="shared" si="38"/>
        <v>6539.5112057000006</v>
      </c>
      <c r="AA21" s="435">
        <f t="shared" si="39"/>
        <v>42817.449619320752</v>
      </c>
      <c r="AB21" s="419"/>
      <c r="AC21" s="338" t="s">
        <v>40</v>
      </c>
      <c r="AD21" s="388">
        <f>X21*1</f>
        <v>32697.556028500003</v>
      </c>
      <c r="AE21" s="389">
        <f t="shared" si="40"/>
        <v>3613.0799411492503</v>
      </c>
      <c r="AF21" s="389">
        <f t="shared" si="41"/>
        <v>6539.5112057000006</v>
      </c>
      <c r="AG21" s="435">
        <f t="shared" si="42"/>
        <v>42850.147175349251</v>
      </c>
      <c r="AH21" s="419"/>
      <c r="AI21" s="320"/>
      <c r="AJ21" s="392"/>
      <c r="AK21" s="322"/>
      <c r="AL21" s="322"/>
      <c r="AM21" s="393"/>
      <c r="AN21" s="419"/>
      <c r="AO21" s="320"/>
      <c r="AP21" s="392"/>
      <c r="AQ21" s="322"/>
      <c r="AR21" s="322"/>
      <c r="AS21" s="393"/>
      <c r="AT21" s="436"/>
      <c r="AU21" s="392"/>
      <c r="AV21" s="322"/>
      <c r="AW21" s="322"/>
      <c r="AX21" s="393"/>
      <c r="AY21" s="419"/>
      <c r="AZ21" s="392"/>
      <c r="BA21" s="322"/>
      <c r="BB21" s="322"/>
      <c r="BC21" s="393"/>
      <c r="BD21" s="419"/>
      <c r="BE21" s="392"/>
      <c r="BF21" s="322"/>
      <c r="BG21" s="322"/>
      <c r="BH21" s="393"/>
      <c r="BI21" s="419"/>
      <c r="BJ21" s="392"/>
      <c r="BK21" s="322"/>
      <c r="BL21" s="322"/>
      <c r="BM21" s="393"/>
      <c r="BN21" s="320"/>
      <c r="BO21" s="392"/>
      <c r="BP21" s="322"/>
      <c r="BQ21" s="322"/>
      <c r="BR21" s="393"/>
      <c r="BS21" s="320"/>
      <c r="BT21" s="392"/>
      <c r="BU21" s="322"/>
      <c r="BV21" s="322"/>
      <c r="BW21" s="393"/>
      <c r="BX21" s="320"/>
      <c r="BY21" s="388"/>
      <c r="BZ21" s="389"/>
      <c r="CA21" s="322"/>
      <c r="CB21" s="393"/>
      <c r="CC21" s="320"/>
      <c r="CD21" s="388"/>
      <c r="CE21" s="389"/>
      <c r="CF21" s="322"/>
      <c r="CG21" s="393"/>
      <c r="CH21" s="320"/>
      <c r="CI21" s="388"/>
      <c r="CJ21" s="389"/>
      <c r="CK21" s="322"/>
      <c r="CL21" s="393"/>
      <c r="CM21" s="320"/>
      <c r="CN21" s="388"/>
      <c r="CO21" s="389"/>
      <c r="CP21" s="322"/>
      <c r="CQ21" s="393"/>
      <c r="CR21" s="320"/>
      <c r="CS21" s="388"/>
      <c r="CT21" s="389"/>
      <c r="CU21" s="322"/>
      <c r="CV21" s="393"/>
      <c r="CW21" s="320"/>
      <c r="CX21" s="388"/>
      <c r="CY21" s="389"/>
      <c r="CZ21" s="322"/>
      <c r="DA21" s="393"/>
      <c r="DB21" s="320"/>
      <c r="DC21" s="388"/>
      <c r="DD21" s="389"/>
      <c r="DE21" s="322"/>
      <c r="DF21" s="393"/>
      <c r="DG21" s="331"/>
      <c r="DK21" s="258">
        <v>-0.13500000000203727</v>
      </c>
    </row>
    <row r="22" spans="1:115" s="251" customFormat="1" ht="12.75" customHeight="1" x14ac:dyDescent="0.25">
      <c r="A22" s="340"/>
      <c r="B22" s="338" t="s">
        <v>41</v>
      </c>
      <c r="C22" s="388">
        <v>32083</v>
      </c>
      <c r="D22" s="434">
        <v>3448.9225000000001</v>
      </c>
      <c r="E22" s="389">
        <v>6416.6</v>
      </c>
      <c r="F22" s="390">
        <v>41948.522499999999</v>
      </c>
      <c r="G22" s="419"/>
      <c r="H22" s="388">
        <f t="shared" si="0"/>
        <v>32403.83</v>
      </c>
      <c r="I22" s="434">
        <f t="shared" si="27"/>
        <v>3515.8155550000001</v>
      </c>
      <c r="J22" s="389">
        <f t="shared" si="28"/>
        <v>6480.7660000000005</v>
      </c>
      <c r="K22" s="435">
        <f t="shared" si="29"/>
        <v>42400.411555000006</v>
      </c>
      <c r="L22" s="419"/>
      <c r="M22" s="388">
        <f t="shared" si="1"/>
        <v>32727.868300000002</v>
      </c>
      <c r="N22" s="434">
        <f t="shared" si="30"/>
        <v>3550.9737105500003</v>
      </c>
      <c r="O22" s="389">
        <f t="shared" si="31"/>
        <v>6545.5736600000009</v>
      </c>
      <c r="P22" s="435">
        <f t="shared" si="32"/>
        <v>42824.415670550006</v>
      </c>
      <c r="Q22" s="419"/>
      <c r="R22" s="388">
        <f t="shared" si="91"/>
        <v>32727.868300000002</v>
      </c>
      <c r="S22" s="434">
        <f t="shared" si="33"/>
        <v>3550.9737105500003</v>
      </c>
      <c r="T22" s="389">
        <f t="shared" si="34"/>
        <v>6545.5736600000009</v>
      </c>
      <c r="U22" s="435">
        <f t="shared" si="35"/>
        <v>42824.415670550006</v>
      </c>
      <c r="V22" s="419"/>
      <c r="W22" s="338" t="s">
        <v>41</v>
      </c>
      <c r="X22" s="388">
        <f t="shared" si="36"/>
        <v>33300.605995250007</v>
      </c>
      <c r="Y22" s="389">
        <f t="shared" si="37"/>
        <v>3646.416356479876</v>
      </c>
      <c r="Z22" s="389">
        <f t="shared" si="38"/>
        <v>6660.1211990500015</v>
      </c>
      <c r="AA22" s="435">
        <f t="shared" si="39"/>
        <v>43607.143550779881</v>
      </c>
      <c r="AB22" s="419"/>
      <c r="AC22" s="338" t="s">
        <v>41</v>
      </c>
      <c r="AD22" s="388">
        <f t="shared" ref="AD22:AD42" si="98">X22*1</f>
        <v>33300.605995250007</v>
      </c>
      <c r="AE22" s="389">
        <f t="shared" si="40"/>
        <v>3679.7169624751259</v>
      </c>
      <c r="AF22" s="389">
        <f t="shared" si="41"/>
        <v>6660.1211990500015</v>
      </c>
      <c r="AG22" s="435">
        <f t="shared" si="42"/>
        <v>43640.444156775135</v>
      </c>
      <c r="AH22" s="419"/>
      <c r="AI22" s="320"/>
      <c r="AJ22" s="392"/>
      <c r="AK22" s="322"/>
      <c r="AL22" s="322"/>
      <c r="AM22" s="393"/>
      <c r="AN22" s="419"/>
      <c r="AO22" s="320"/>
      <c r="AP22" s="392"/>
      <c r="AQ22" s="322"/>
      <c r="AR22" s="322"/>
      <c r="AS22" s="393"/>
      <c r="AT22" s="436"/>
      <c r="AU22" s="392"/>
      <c r="AV22" s="322"/>
      <c r="AW22" s="322"/>
      <c r="AX22" s="393"/>
      <c r="AY22" s="419"/>
      <c r="AZ22" s="392"/>
      <c r="BA22" s="322"/>
      <c r="BB22" s="322"/>
      <c r="BC22" s="393"/>
      <c r="BD22" s="419"/>
      <c r="BE22" s="392"/>
      <c r="BF22" s="322"/>
      <c r="BG22" s="322"/>
      <c r="BH22" s="393"/>
      <c r="BI22" s="419"/>
      <c r="BJ22" s="392"/>
      <c r="BK22" s="322"/>
      <c r="BL22" s="322"/>
      <c r="BM22" s="393"/>
      <c r="BN22" s="320"/>
      <c r="BO22" s="392"/>
      <c r="BP22" s="322"/>
      <c r="BQ22" s="322"/>
      <c r="BR22" s="393"/>
      <c r="BS22" s="320"/>
      <c r="BT22" s="392"/>
      <c r="BU22" s="322"/>
      <c r="BV22" s="322"/>
      <c r="BW22" s="393"/>
      <c r="BX22" s="320"/>
      <c r="BY22" s="388"/>
      <c r="BZ22" s="389"/>
      <c r="CA22" s="322"/>
      <c r="CB22" s="393"/>
      <c r="CC22" s="320"/>
      <c r="CD22" s="388"/>
      <c r="CE22" s="389"/>
      <c r="CF22" s="322"/>
      <c r="CG22" s="393"/>
      <c r="CH22" s="320"/>
      <c r="CI22" s="388"/>
      <c r="CJ22" s="389"/>
      <c r="CK22" s="322"/>
      <c r="CL22" s="393"/>
      <c r="CM22" s="320"/>
      <c r="CN22" s="388"/>
      <c r="CO22" s="389"/>
      <c r="CP22" s="322"/>
      <c r="CQ22" s="393"/>
      <c r="CR22" s="320"/>
      <c r="CS22" s="388"/>
      <c r="CT22" s="389"/>
      <c r="CU22" s="322"/>
      <c r="CV22" s="393"/>
      <c r="CW22" s="320"/>
      <c r="CX22" s="388"/>
      <c r="CY22" s="389"/>
      <c r="CZ22" s="322"/>
      <c r="DA22" s="393"/>
      <c r="DB22" s="320"/>
      <c r="DC22" s="388"/>
      <c r="DD22" s="389"/>
      <c r="DE22" s="322"/>
      <c r="DF22" s="393"/>
      <c r="DG22" s="331"/>
      <c r="DK22" s="258">
        <v>-0.47750000000087311</v>
      </c>
    </row>
    <row r="23" spans="1:115" s="251" customFormat="1" ht="12.75" customHeight="1" x14ac:dyDescent="0.25">
      <c r="A23" s="340"/>
      <c r="B23" s="338" t="s">
        <v>233</v>
      </c>
      <c r="C23" s="388">
        <v>32993</v>
      </c>
      <c r="D23" s="434">
        <v>3546.7474999999999</v>
      </c>
      <c r="E23" s="389">
        <v>6598.6</v>
      </c>
      <c r="F23" s="390">
        <v>43138.347499999996</v>
      </c>
      <c r="G23" s="419"/>
      <c r="H23" s="388">
        <f t="shared" si="0"/>
        <v>33322.93</v>
      </c>
      <c r="I23" s="434">
        <f t="shared" si="27"/>
        <v>3615.5379050000001</v>
      </c>
      <c r="J23" s="389">
        <f t="shared" si="28"/>
        <v>6664.5860000000002</v>
      </c>
      <c r="K23" s="435">
        <f t="shared" si="29"/>
        <v>43603.053905000001</v>
      </c>
      <c r="L23" s="419"/>
      <c r="M23" s="388">
        <f t="shared" si="1"/>
        <v>33656.159299999999</v>
      </c>
      <c r="N23" s="434">
        <f t="shared" si="30"/>
        <v>3651.6932840499999</v>
      </c>
      <c r="O23" s="389">
        <f t="shared" si="31"/>
        <v>6731.2318599999999</v>
      </c>
      <c r="P23" s="435">
        <f t="shared" si="32"/>
        <v>44039.08444405</v>
      </c>
      <c r="Q23" s="419"/>
      <c r="R23" s="388">
        <f t="shared" si="91"/>
        <v>33656.159299999999</v>
      </c>
      <c r="S23" s="434">
        <f t="shared" si="33"/>
        <v>3651.6932840499999</v>
      </c>
      <c r="T23" s="389">
        <f t="shared" si="34"/>
        <v>6731.2318599999999</v>
      </c>
      <c r="U23" s="435">
        <f t="shared" si="35"/>
        <v>44039.08444405</v>
      </c>
      <c r="V23" s="419"/>
      <c r="W23" s="338" t="s">
        <v>233</v>
      </c>
      <c r="X23" s="388">
        <f t="shared" si="36"/>
        <v>34245.142087749999</v>
      </c>
      <c r="Y23" s="389">
        <f t="shared" si="37"/>
        <v>3749.8430586086247</v>
      </c>
      <c r="Z23" s="389">
        <f t="shared" si="38"/>
        <v>6849.0284175500001</v>
      </c>
      <c r="AA23" s="435">
        <f t="shared" si="39"/>
        <v>44844.013563908622</v>
      </c>
      <c r="AB23" s="419"/>
      <c r="AC23" s="338" t="s">
        <v>233</v>
      </c>
      <c r="AD23" s="388">
        <f t="shared" si="98"/>
        <v>34245.142087749999</v>
      </c>
      <c r="AE23" s="389">
        <f t="shared" si="40"/>
        <v>3784.0882006963748</v>
      </c>
      <c r="AF23" s="389">
        <f t="shared" si="41"/>
        <v>6849.0284175500001</v>
      </c>
      <c r="AG23" s="435">
        <f t="shared" si="42"/>
        <v>44878.25870599637</v>
      </c>
      <c r="AH23" s="419"/>
      <c r="AI23" s="320"/>
      <c r="AJ23" s="392"/>
      <c r="AK23" s="322"/>
      <c r="AL23" s="322"/>
      <c r="AM23" s="393"/>
      <c r="AN23" s="419"/>
      <c r="AO23" s="320"/>
      <c r="AP23" s="392"/>
      <c r="AQ23" s="322"/>
      <c r="AR23" s="322"/>
      <c r="AS23" s="393"/>
      <c r="AT23" s="436"/>
      <c r="AU23" s="392"/>
      <c r="AV23" s="322"/>
      <c r="AW23" s="322"/>
      <c r="AX23" s="393"/>
      <c r="AY23" s="419"/>
      <c r="AZ23" s="392"/>
      <c r="BA23" s="322"/>
      <c r="BB23" s="322"/>
      <c r="BC23" s="393"/>
      <c r="BD23" s="419"/>
      <c r="BE23" s="392"/>
      <c r="BF23" s="322"/>
      <c r="BG23" s="322"/>
      <c r="BH23" s="393"/>
      <c r="BI23" s="419"/>
      <c r="BJ23" s="392"/>
      <c r="BK23" s="322"/>
      <c r="BL23" s="322"/>
      <c r="BM23" s="393"/>
      <c r="BN23" s="320"/>
      <c r="BO23" s="392"/>
      <c r="BP23" s="322"/>
      <c r="BQ23" s="322"/>
      <c r="BR23" s="393"/>
      <c r="BS23" s="320"/>
      <c r="BT23" s="392"/>
      <c r="BU23" s="322"/>
      <c r="BV23" s="322"/>
      <c r="BW23" s="393"/>
      <c r="BX23" s="320"/>
      <c r="BY23" s="388"/>
      <c r="BZ23" s="389"/>
      <c r="CA23" s="322"/>
      <c r="CB23" s="393"/>
      <c r="CC23" s="320"/>
      <c r="CD23" s="388"/>
      <c r="CE23" s="389"/>
      <c r="CF23" s="322"/>
      <c r="CG23" s="393"/>
      <c r="CH23" s="320"/>
      <c r="CI23" s="388"/>
      <c r="CJ23" s="389"/>
      <c r="CK23" s="322"/>
      <c r="CL23" s="393"/>
      <c r="CM23" s="320"/>
      <c r="CN23" s="388"/>
      <c r="CO23" s="389"/>
      <c r="CP23" s="322"/>
      <c r="CQ23" s="393"/>
      <c r="CR23" s="320"/>
      <c r="CS23" s="388"/>
      <c r="CT23" s="389"/>
      <c r="CU23" s="322"/>
      <c r="CV23" s="393"/>
      <c r="CW23" s="320"/>
      <c r="CX23" s="388"/>
      <c r="CY23" s="389"/>
      <c r="CZ23" s="322"/>
      <c r="DA23" s="393"/>
      <c r="DB23" s="320"/>
      <c r="DC23" s="388"/>
      <c r="DD23" s="389"/>
      <c r="DE23" s="322"/>
      <c r="DF23" s="393"/>
      <c r="DG23" s="331"/>
      <c r="DK23" s="258">
        <v>0.3474999999962165</v>
      </c>
    </row>
    <row r="24" spans="1:115" s="251" customFormat="1" ht="12.75" customHeight="1" thickBot="1" x14ac:dyDescent="0.3">
      <c r="A24" s="341"/>
      <c r="B24" s="342" t="s">
        <v>234</v>
      </c>
      <c r="C24" s="422">
        <v>33930</v>
      </c>
      <c r="D24" s="437">
        <v>3647.4749999999999</v>
      </c>
      <c r="E24" s="398">
        <v>6786</v>
      </c>
      <c r="F24" s="399">
        <v>44363.474999999999</v>
      </c>
      <c r="G24" s="419"/>
      <c r="H24" s="422">
        <f t="shared" si="0"/>
        <v>34269.300000000003</v>
      </c>
      <c r="I24" s="437">
        <f t="shared" si="27"/>
        <v>3718.2190500000002</v>
      </c>
      <c r="J24" s="398">
        <f t="shared" si="28"/>
        <v>6853.8600000000006</v>
      </c>
      <c r="K24" s="438">
        <f t="shared" si="29"/>
        <v>44841.379050000003</v>
      </c>
      <c r="L24" s="419"/>
      <c r="M24" s="422">
        <f t="shared" si="1"/>
        <v>34611.993000000002</v>
      </c>
      <c r="N24" s="437">
        <f t="shared" si="30"/>
        <v>3755.4012405000003</v>
      </c>
      <c r="O24" s="398">
        <f t="shared" si="31"/>
        <v>6922.3986000000004</v>
      </c>
      <c r="P24" s="438">
        <f t="shared" si="32"/>
        <v>45289.792840500006</v>
      </c>
      <c r="Q24" s="419"/>
      <c r="R24" s="422">
        <f t="shared" si="91"/>
        <v>34611.993000000002</v>
      </c>
      <c r="S24" s="437">
        <f t="shared" si="33"/>
        <v>3755.4012405000003</v>
      </c>
      <c r="T24" s="398">
        <f t="shared" si="34"/>
        <v>6922.3986000000004</v>
      </c>
      <c r="U24" s="438">
        <f t="shared" si="35"/>
        <v>45289.792840500006</v>
      </c>
      <c r="V24" s="419"/>
      <c r="W24" s="342" t="s">
        <v>234</v>
      </c>
      <c r="X24" s="422">
        <f t="shared" si="36"/>
        <v>35217.702877500007</v>
      </c>
      <c r="Y24" s="398">
        <f t="shared" si="37"/>
        <v>3856.3384650862508</v>
      </c>
      <c r="Z24" s="398">
        <f t="shared" si="38"/>
        <v>7043.540575500002</v>
      </c>
      <c r="AA24" s="438">
        <f t="shared" si="39"/>
        <v>46117.58191808626</v>
      </c>
      <c r="AB24" s="419"/>
      <c r="AC24" s="342" t="s">
        <v>234</v>
      </c>
      <c r="AD24" s="422">
        <f t="shared" si="98"/>
        <v>35217.702877500007</v>
      </c>
      <c r="AE24" s="398">
        <f t="shared" si="40"/>
        <v>3891.5561679637508</v>
      </c>
      <c r="AF24" s="398">
        <f t="shared" si="41"/>
        <v>7043.540575500002</v>
      </c>
      <c r="AG24" s="438">
        <f t="shared" si="42"/>
        <v>46152.799620963764</v>
      </c>
      <c r="AH24" s="419"/>
      <c r="AI24" s="321"/>
      <c r="AJ24" s="394"/>
      <c r="AK24" s="395"/>
      <c r="AL24" s="395"/>
      <c r="AM24" s="396"/>
      <c r="AN24" s="419"/>
      <c r="AO24" s="321"/>
      <c r="AP24" s="394"/>
      <c r="AQ24" s="395"/>
      <c r="AR24" s="395"/>
      <c r="AS24" s="396"/>
      <c r="AT24" s="439"/>
      <c r="AU24" s="392"/>
      <c r="AV24" s="395"/>
      <c r="AW24" s="395"/>
      <c r="AX24" s="396"/>
      <c r="AY24" s="419"/>
      <c r="AZ24" s="392"/>
      <c r="BA24" s="395"/>
      <c r="BB24" s="395"/>
      <c r="BC24" s="396"/>
      <c r="BD24" s="419"/>
      <c r="BE24" s="392"/>
      <c r="BF24" s="395"/>
      <c r="BG24" s="395"/>
      <c r="BH24" s="396"/>
      <c r="BI24" s="419"/>
      <c r="BJ24" s="392"/>
      <c r="BK24" s="322"/>
      <c r="BL24" s="322"/>
      <c r="BM24" s="393"/>
      <c r="BN24" s="320"/>
      <c r="BO24" s="392"/>
      <c r="BP24" s="322"/>
      <c r="BQ24" s="322"/>
      <c r="BR24" s="393"/>
      <c r="BS24" s="320"/>
      <c r="BT24" s="392"/>
      <c r="BU24" s="322"/>
      <c r="BV24" s="322"/>
      <c r="BW24" s="393"/>
      <c r="BX24" s="320"/>
      <c r="BY24" s="397"/>
      <c r="BZ24" s="403"/>
      <c r="CA24" s="322"/>
      <c r="CB24" s="393"/>
      <c r="CC24" s="320"/>
      <c r="CD24" s="397"/>
      <c r="CE24" s="403"/>
      <c r="CF24" s="322"/>
      <c r="CG24" s="393"/>
      <c r="CH24" s="320"/>
      <c r="CI24" s="397"/>
      <c r="CJ24" s="403"/>
      <c r="CK24" s="322"/>
      <c r="CL24" s="393"/>
      <c r="CM24" s="320"/>
      <c r="CN24" s="397"/>
      <c r="CO24" s="403"/>
      <c r="CP24" s="322"/>
      <c r="CQ24" s="393"/>
      <c r="CR24" s="320"/>
      <c r="CS24" s="397"/>
      <c r="CT24" s="403"/>
      <c r="CU24" s="322"/>
      <c r="CV24" s="393"/>
      <c r="CW24" s="320"/>
      <c r="CX24" s="397"/>
      <c r="CY24" s="403"/>
      <c r="CZ24" s="322"/>
      <c r="DA24" s="393"/>
      <c r="DB24" s="320"/>
      <c r="DC24" s="397"/>
      <c r="DD24" s="403"/>
      <c r="DE24" s="322"/>
      <c r="DF24" s="393"/>
      <c r="DG24" s="333"/>
      <c r="DK24" s="258">
        <v>0.47499999999854481</v>
      </c>
    </row>
    <row r="25" spans="1:115" ht="12" customHeight="1" x14ac:dyDescent="0.25">
      <c r="A25" s="35" t="s">
        <v>328</v>
      </c>
      <c r="B25" s="338" t="s">
        <v>22</v>
      </c>
      <c r="C25" s="421">
        <v>36488.350000000006</v>
      </c>
      <c r="D25" s="434">
        <v>3922.4976250000004</v>
      </c>
      <c r="E25" s="389">
        <v>7297.6700000000019</v>
      </c>
      <c r="F25" s="390">
        <v>47708.517625000008</v>
      </c>
      <c r="G25" s="419"/>
      <c r="H25" s="421">
        <f t="shared" si="0"/>
        <v>36853.233500000009</v>
      </c>
      <c r="I25" s="434">
        <f t="shared" si="27"/>
        <v>3998.5758347500009</v>
      </c>
      <c r="J25" s="389">
        <f t="shared" si="28"/>
        <v>7370.6467000000021</v>
      </c>
      <c r="K25" s="435">
        <f t="shared" si="29"/>
        <v>48222.456034750016</v>
      </c>
      <c r="L25" s="419"/>
      <c r="M25" s="421">
        <f t="shared" si="1"/>
        <v>37221.765835000013</v>
      </c>
      <c r="N25" s="434">
        <f t="shared" si="30"/>
        <v>4038.5615930975014</v>
      </c>
      <c r="O25" s="389">
        <f t="shared" si="31"/>
        <v>7444.3531670000029</v>
      </c>
      <c r="P25" s="435">
        <f t="shared" si="32"/>
        <v>48704.680595097518</v>
      </c>
      <c r="Q25" s="419"/>
      <c r="R25" s="421">
        <f t="shared" si="91"/>
        <v>37221.765835000013</v>
      </c>
      <c r="S25" s="434">
        <f t="shared" si="33"/>
        <v>4038.5615930975014</v>
      </c>
      <c r="T25" s="389">
        <f t="shared" si="34"/>
        <v>7444.3531670000029</v>
      </c>
      <c r="U25" s="435">
        <f t="shared" si="35"/>
        <v>48704.680595097518</v>
      </c>
      <c r="V25" s="419"/>
      <c r="W25" s="338" t="s">
        <v>22</v>
      </c>
      <c r="X25" s="421">
        <f t="shared" si="36"/>
        <v>37873.146737112518</v>
      </c>
      <c r="Y25" s="389">
        <f t="shared" si="37"/>
        <v>4147.109567713821</v>
      </c>
      <c r="Z25" s="389">
        <f t="shared" si="38"/>
        <v>7574.629347422504</v>
      </c>
      <c r="AA25" s="435">
        <f t="shared" si="39"/>
        <v>49594.885652248842</v>
      </c>
      <c r="AB25" s="419"/>
      <c r="AC25" s="338" t="s">
        <v>22</v>
      </c>
      <c r="AD25" s="421">
        <f t="shared" si="98"/>
        <v>37873.146737112518</v>
      </c>
      <c r="AE25" s="389">
        <f t="shared" si="40"/>
        <v>4184.9827144509336</v>
      </c>
      <c r="AF25" s="389">
        <f t="shared" si="41"/>
        <v>7574.629347422504</v>
      </c>
      <c r="AG25" s="435">
        <f t="shared" si="42"/>
        <v>49632.758798985953</v>
      </c>
      <c r="AH25" s="419"/>
      <c r="AI25" s="338" t="s">
        <v>329</v>
      </c>
      <c r="AJ25" s="421">
        <f t="shared" ref="AJ25:AJ42" si="99">AD25*1.02</f>
        <v>38630.609671854771</v>
      </c>
      <c r="AK25" s="389">
        <f t="shared" ref="AK25:AK42" si="100">AJ25*0.1105</f>
        <v>4268.6823687399519</v>
      </c>
      <c r="AL25" s="389">
        <f t="shared" ref="AL25:AL42" si="101">AJ25*0.2</f>
        <v>7726.1219343709545</v>
      </c>
      <c r="AM25" s="390">
        <f t="shared" ref="AM25:AM42" si="102">SUM(AJ25:AL25)</f>
        <v>50625.413974965675</v>
      </c>
      <c r="AN25" s="419"/>
      <c r="AO25" s="338" t="s">
        <v>329</v>
      </c>
      <c r="AP25" s="421">
        <f>AJ25+500</f>
        <v>39130.609671854771</v>
      </c>
      <c r="AQ25" s="389">
        <f t="shared" ref="AQ25:AQ42" si="103">AP25*0.1105</f>
        <v>4323.9323687399519</v>
      </c>
      <c r="AR25" s="389">
        <f t="shared" ref="AR25:AR42" si="104">AP25*0.2</f>
        <v>7826.1219343709545</v>
      </c>
      <c r="AS25" s="390">
        <f t="shared" ref="AS25:AS42" si="105">SUM(AP25:AR25)</f>
        <v>51280.663974965675</v>
      </c>
      <c r="AT25" s="338" t="s">
        <v>329</v>
      </c>
      <c r="AU25" s="421">
        <f t="shared" ref="AU25:AU42" si="106">AJ25*1.025</f>
        <v>39596.37491365114</v>
      </c>
      <c r="AV25" s="389">
        <f t="shared" ref="AV25:AV42" si="107">AU25*0.1105</f>
        <v>4375.3994279584513</v>
      </c>
      <c r="AW25" s="389">
        <f t="shared" ref="AW25:AW42" si="108">AU25*0.2</f>
        <v>7919.2749827302287</v>
      </c>
      <c r="AX25" s="390">
        <f t="shared" ref="AX25:AX42" si="109">SUM(AU25:AW25)</f>
        <v>51891.049324339823</v>
      </c>
      <c r="AY25" s="419"/>
      <c r="AZ25" s="421">
        <f t="shared" ref="AZ25:AZ42" si="110">AP25*1.025</f>
        <v>40108.87491365114</v>
      </c>
      <c r="BA25" s="389">
        <f t="shared" ref="BA25:BA42" si="111">AZ25*0.1105</f>
        <v>4432.0306779584507</v>
      </c>
      <c r="BB25" s="389">
        <f t="shared" ref="BB25:BB42" si="112">AZ25*0.2</f>
        <v>8021.7749827302287</v>
      </c>
      <c r="BC25" s="390">
        <f t="shared" ref="BC25:BC42" si="113">SUM(AZ25:BB25)</f>
        <v>52562.680574339814</v>
      </c>
      <c r="BD25" s="419"/>
      <c r="BE25" s="421">
        <f>AZ25*1.01</f>
        <v>40509.963662787653</v>
      </c>
      <c r="BF25" s="389">
        <f t="shared" ref="BF25:BF42" si="114">BE25*0.1105</f>
        <v>4476.3509847380355</v>
      </c>
      <c r="BG25" s="389">
        <f t="shared" ref="BG25:BG42" si="115">BE25*0.2</f>
        <v>8101.9927325575309</v>
      </c>
      <c r="BH25" s="390">
        <f t="shared" ref="BH25:BH42" si="116">SUM(BE25:BG25)</f>
        <v>53088.307380083221</v>
      </c>
      <c r="BI25" s="419"/>
      <c r="BJ25" s="402">
        <v>41209</v>
      </c>
      <c r="BK25" s="400">
        <f t="shared" ref="BK25:BK42" si="117">BJ25*0.1105</f>
        <v>4553.5945000000002</v>
      </c>
      <c r="BL25" s="400">
        <f t="shared" ref="BL25:BL42" si="118">BJ25*0.2</f>
        <v>8241.8000000000011</v>
      </c>
      <c r="BM25" s="401">
        <f t="shared" ref="BM25:BM42" si="119">SUM(BJ25:BL25)</f>
        <v>54004.394500000002</v>
      </c>
      <c r="BN25" s="460" t="s">
        <v>329</v>
      </c>
      <c r="BO25" s="402">
        <f>BJ25*1.02</f>
        <v>42033.18</v>
      </c>
      <c r="BP25" s="400">
        <f t="shared" ref="BP25:BP42" si="120">BO25*0.1105</f>
        <v>4644.6663900000003</v>
      </c>
      <c r="BQ25" s="400">
        <f t="shared" ref="BQ25:BQ42" si="121">BO25*0.2</f>
        <v>8406.6360000000004</v>
      </c>
      <c r="BR25" s="401">
        <f t="shared" ref="BR25:BR42" si="122">SUM(BO25:BQ25)</f>
        <v>55084.482389999997</v>
      </c>
      <c r="BS25" s="460" t="s">
        <v>329</v>
      </c>
      <c r="BT25" s="402">
        <f>BO25+750</f>
        <v>42783.18</v>
      </c>
      <c r="BU25" s="400">
        <f t="shared" ref="BU25:BU42" si="123">BT25*0.1105</f>
        <v>4727.5413900000003</v>
      </c>
      <c r="BV25" s="400">
        <f t="shared" ref="BV25:BV42" si="124">BT25*0.2</f>
        <v>8556.6360000000004</v>
      </c>
      <c r="BW25" s="401">
        <f t="shared" ref="BW25:BW42" si="125">SUM(BT25:BV25)</f>
        <v>56067.357389999997</v>
      </c>
      <c r="BX25" s="460" t="s">
        <v>329</v>
      </c>
      <c r="BY25" s="388">
        <f>BT25+1125</f>
        <v>43908.18</v>
      </c>
      <c r="BZ25" s="389">
        <f>BY25*0.1105</f>
        <v>4851.8538900000003</v>
      </c>
      <c r="CA25" s="400">
        <f t="shared" ref="CA25:CA42" si="126">BY25*0.2</f>
        <v>8781.6360000000004</v>
      </c>
      <c r="CB25" s="401">
        <f t="shared" ref="CB25:CB42" si="127">SUM(BY25:CA25)</f>
        <v>57541.669889999997</v>
      </c>
      <c r="CC25" s="460" t="s">
        <v>329</v>
      </c>
      <c r="CD25" s="388">
        <f>BY25*1.01</f>
        <v>44347.2618</v>
      </c>
      <c r="CE25" s="389">
        <f>CD25*0.1105</f>
        <v>4900.3724289000002</v>
      </c>
      <c r="CF25" s="400">
        <f t="shared" ref="CF25:CF42" si="128">CD25*0.2</f>
        <v>8869.4523600000011</v>
      </c>
      <c r="CG25" s="401">
        <f t="shared" ref="CG25:CG42" si="129">SUM(CD25:CF25)</f>
        <v>58117.086588900005</v>
      </c>
      <c r="CH25" s="460" t="s">
        <v>329</v>
      </c>
      <c r="CI25" s="388">
        <f t="shared" ref="CI25:CI28" si="130">CD25+500</f>
        <v>44847.2618</v>
      </c>
      <c r="CJ25" s="389">
        <f t="shared" si="64"/>
        <v>5000.4696906999998</v>
      </c>
      <c r="CK25" s="400">
        <f t="shared" ref="CK25:CK42" si="131">CI25*0.2</f>
        <v>8969.4523600000011</v>
      </c>
      <c r="CL25" s="401">
        <f t="shared" ref="CL25:CL42" si="132">SUM(CI25:CK25)</f>
        <v>58817.183850699999</v>
      </c>
      <c r="CM25" s="460" t="s">
        <v>329</v>
      </c>
      <c r="CN25" s="388">
        <f>CI25+1000</f>
        <v>45847.2618</v>
      </c>
      <c r="CO25" s="389">
        <f t="shared" ref="CO25:CO58" si="133">CN25*0.1115</f>
        <v>5111.9696906999998</v>
      </c>
      <c r="CP25" s="400">
        <f t="shared" ref="CP25:CP42" si="134">CN25*0.2</f>
        <v>9169.4523600000011</v>
      </c>
      <c r="CQ25" s="401">
        <f t="shared" ref="CQ25:CQ42" si="135">SUM(CN25:CP25)</f>
        <v>60128.683850699999</v>
      </c>
      <c r="CR25" s="460" t="s">
        <v>329</v>
      </c>
      <c r="CS25" s="388">
        <f>CN25*1.01</f>
        <v>46305.734418</v>
      </c>
      <c r="CT25" s="389">
        <f t="shared" ref="CT25:CT58" si="136">CS25*0.1115</f>
        <v>5163.0893876070004</v>
      </c>
      <c r="CU25" s="400">
        <f t="shared" ref="CU25:CU42" si="137">CS25*0.2</f>
        <v>9261.1468836000004</v>
      </c>
      <c r="CV25" s="401">
        <f t="shared" ref="CV25:CV42" si="138">SUM(CS25:CU25)</f>
        <v>60729.970689206995</v>
      </c>
      <c r="CW25" s="460" t="s">
        <v>329</v>
      </c>
      <c r="CX25" s="388">
        <f>CS25+500</f>
        <v>46805.734418</v>
      </c>
      <c r="CY25" s="389">
        <f t="shared" ref="CY25:CY42" si="139">CX25*0.1115</f>
        <v>5218.8393876070004</v>
      </c>
      <c r="CZ25" s="400">
        <f t="shared" ref="CZ25:CZ42" si="140">CX25*0.2</f>
        <v>9361.1468836000004</v>
      </c>
      <c r="DA25" s="401">
        <f t="shared" ref="DA25:DA36" si="141">SUM(CX25:CZ25)</f>
        <v>61385.720689206995</v>
      </c>
      <c r="DB25" s="460" t="s">
        <v>329</v>
      </c>
      <c r="DC25" s="388">
        <f>CX25*1.01</f>
        <v>47273.791762180001</v>
      </c>
      <c r="DD25" s="389">
        <f t="shared" ref="DD25:DD42" si="142">DC25*0.1115</f>
        <v>5271.0277814830706</v>
      </c>
      <c r="DE25" s="400">
        <f t="shared" ref="DE25:DE42" si="143">DC25*0.2</f>
        <v>9454.7583524359998</v>
      </c>
      <c r="DF25" s="401">
        <f t="shared" ref="DF25:DF36" si="144">SUM(DC25:DE25)</f>
        <v>61999.577896099072</v>
      </c>
      <c r="DG25" s="334"/>
      <c r="DK25" s="258">
        <v>-0.48237499999231659</v>
      </c>
    </row>
    <row r="26" spans="1:115" ht="12" customHeight="1" x14ac:dyDescent="0.25">
      <c r="A26" s="345"/>
      <c r="B26" s="338" t="s">
        <v>24</v>
      </c>
      <c r="C26" s="388">
        <v>37012.700000000004</v>
      </c>
      <c r="D26" s="434">
        <v>3978.8652500000003</v>
      </c>
      <c r="E26" s="389">
        <v>7402.5400000000009</v>
      </c>
      <c r="F26" s="390">
        <v>48394.105250000008</v>
      </c>
      <c r="G26" s="419"/>
      <c r="H26" s="388">
        <f t="shared" si="0"/>
        <v>37382.827000000005</v>
      </c>
      <c r="I26" s="434">
        <f t="shared" si="27"/>
        <v>4056.0367295000005</v>
      </c>
      <c r="J26" s="389">
        <f t="shared" si="28"/>
        <v>7476.5654000000013</v>
      </c>
      <c r="K26" s="435">
        <f t="shared" si="29"/>
        <v>48915.429129500008</v>
      </c>
      <c r="L26" s="419"/>
      <c r="M26" s="388">
        <f t="shared" si="1"/>
        <v>37756.655270000003</v>
      </c>
      <c r="N26" s="434">
        <f t="shared" si="30"/>
        <v>4096.5970967950007</v>
      </c>
      <c r="O26" s="389">
        <f t="shared" si="31"/>
        <v>7551.3310540000011</v>
      </c>
      <c r="P26" s="435">
        <f t="shared" si="32"/>
        <v>49404.583420795003</v>
      </c>
      <c r="Q26" s="419"/>
      <c r="R26" s="388">
        <f t="shared" si="91"/>
        <v>37756.655270000003</v>
      </c>
      <c r="S26" s="434">
        <f t="shared" si="33"/>
        <v>4096.5970967950007</v>
      </c>
      <c r="T26" s="389">
        <f t="shared" si="34"/>
        <v>7551.3310540000011</v>
      </c>
      <c r="U26" s="435">
        <f t="shared" si="35"/>
        <v>49404.583420795003</v>
      </c>
      <c r="V26" s="419"/>
      <c r="W26" s="338" t="s">
        <v>24</v>
      </c>
      <c r="X26" s="388">
        <f t="shared" si="36"/>
        <v>38417.396737225004</v>
      </c>
      <c r="Y26" s="389">
        <f t="shared" si="37"/>
        <v>4206.7049427261381</v>
      </c>
      <c r="Z26" s="389">
        <f t="shared" si="38"/>
        <v>7683.4793474450016</v>
      </c>
      <c r="AA26" s="435">
        <f t="shared" si="39"/>
        <v>50307.58102739614</v>
      </c>
      <c r="AB26" s="419"/>
      <c r="AC26" s="338" t="s">
        <v>24</v>
      </c>
      <c r="AD26" s="388">
        <f t="shared" si="98"/>
        <v>38417.396737225004</v>
      </c>
      <c r="AE26" s="389">
        <f t="shared" si="40"/>
        <v>4245.1223394633635</v>
      </c>
      <c r="AF26" s="389">
        <f t="shared" si="41"/>
        <v>7683.4793474450016</v>
      </c>
      <c r="AG26" s="435">
        <f t="shared" si="42"/>
        <v>50345.998424133373</v>
      </c>
      <c r="AH26" s="419"/>
      <c r="AI26" s="338" t="s">
        <v>330</v>
      </c>
      <c r="AJ26" s="388">
        <f t="shared" si="99"/>
        <v>39185.744671969507</v>
      </c>
      <c r="AK26" s="389">
        <f t="shared" si="100"/>
        <v>4330.0247862526303</v>
      </c>
      <c r="AL26" s="389">
        <f t="shared" si="101"/>
        <v>7837.148934393902</v>
      </c>
      <c r="AM26" s="390">
        <f t="shared" si="102"/>
        <v>51352.91839261604</v>
      </c>
      <c r="AN26" s="419"/>
      <c r="AO26" s="338" t="s">
        <v>330</v>
      </c>
      <c r="AP26" s="388">
        <f>AJ26+500</f>
        <v>39685.744671969507</v>
      </c>
      <c r="AQ26" s="389">
        <f t="shared" si="103"/>
        <v>4385.2747862526303</v>
      </c>
      <c r="AR26" s="389">
        <f t="shared" si="104"/>
        <v>7937.148934393902</v>
      </c>
      <c r="AS26" s="390">
        <f t="shared" si="105"/>
        <v>52008.16839261604</v>
      </c>
      <c r="AT26" s="338" t="s">
        <v>330</v>
      </c>
      <c r="AU26" s="388">
        <f t="shared" si="106"/>
        <v>40165.388288768743</v>
      </c>
      <c r="AV26" s="389">
        <f t="shared" si="107"/>
        <v>4438.2754059089466</v>
      </c>
      <c r="AW26" s="389">
        <f t="shared" si="108"/>
        <v>8033.077657753749</v>
      </c>
      <c r="AX26" s="390">
        <f t="shared" si="109"/>
        <v>52636.74135243144</v>
      </c>
      <c r="AY26" s="419"/>
      <c r="AZ26" s="388">
        <f t="shared" si="110"/>
        <v>40677.888288768743</v>
      </c>
      <c r="BA26" s="389">
        <f t="shared" si="111"/>
        <v>4494.906655908946</v>
      </c>
      <c r="BB26" s="389">
        <f t="shared" si="112"/>
        <v>8135.577657753749</v>
      </c>
      <c r="BC26" s="390">
        <f t="shared" si="113"/>
        <v>53308.372602431438</v>
      </c>
      <c r="BD26" s="419"/>
      <c r="BE26" s="388">
        <f>AZ26*1.01</f>
        <v>41084.667171656431</v>
      </c>
      <c r="BF26" s="389">
        <f t="shared" si="114"/>
        <v>4539.8557224680353</v>
      </c>
      <c r="BG26" s="389">
        <f t="shared" si="115"/>
        <v>8216.9334343312858</v>
      </c>
      <c r="BH26" s="390">
        <f t="shared" si="116"/>
        <v>53841.456328455752</v>
      </c>
      <c r="BI26" s="419"/>
      <c r="BJ26" s="388">
        <v>41785</v>
      </c>
      <c r="BK26" s="389">
        <f t="shared" si="117"/>
        <v>4617.2425000000003</v>
      </c>
      <c r="BL26" s="389">
        <f t="shared" si="118"/>
        <v>8357</v>
      </c>
      <c r="BM26" s="390">
        <f t="shared" si="119"/>
        <v>54759.2425</v>
      </c>
      <c r="BN26" s="338" t="s">
        <v>330</v>
      </c>
      <c r="BO26" s="388">
        <f t="shared" ref="BO26:BO34" si="145">BJ26*1.02</f>
        <v>42620.700000000004</v>
      </c>
      <c r="BP26" s="389">
        <f t="shared" si="120"/>
        <v>4709.5873500000007</v>
      </c>
      <c r="BQ26" s="389">
        <f t="shared" si="121"/>
        <v>8524.1400000000012</v>
      </c>
      <c r="BR26" s="390">
        <f t="shared" si="122"/>
        <v>55854.427350000005</v>
      </c>
      <c r="BS26" s="338" t="s">
        <v>330</v>
      </c>
      <c r="BT26" s="388">
        <f t="shared" ref="BT26:BT31" si="146">BO26+750</f>
        <v>43370.700000000004</v>
      </c>
      <c r="BU26" s="389">
        <f t="shared" si="123"/>
        <v>4792.4623500000007</v>
      </c>
      <c r="BV26" s="389">
        <f t="shared" si="124"/>
        <v>8674.1400000000012</v>
      </c>
      <c r="BW26" s="390">
        <f t="shared" si="125"/>
        <v>56837.302350000005</v>
      </c>
      <c r="BX26" s="338" t="s">
        <v>330</v>
      </c>
      <c r="BY26" s="388">
        <f t="shared" ref="BY26:BY30" si="147">BT26+1125</f>
        <v>44495.700000000004</v>
      </c>
      <c r="BZ26" s="389">
        <f t="shared" ref="BZ26:BZ42" si="148">BY26*0.1105</f>
        <v>4916.7748500000007</v>
      </c>
      <c r="CA26" s="389">
        <f t="shared" si="126"/>
        <v>8899.1400000000012</v>
      </c>
      <c r="CB26" s="390">
        <f t="shared" si="127"/>
        <v>58311.614850000005</v>
      </c>
      <c r="CC26" s="338" t="s">
        <v>330</v>
      </c>
      <c r="CD26" s="388">
        <f t="shared" ref="CD26:CD42" si="149">BY26*1.01</f>
        <v>44940.657000000007</v>
      </c>
      <c r="CE26" s="389">
        <f t="shared" ref="CE26:CE42" si="150">CD26*0.1105</f>
        <v>4965.9425985000007</v>
      </c>
      <c r="CF26" s="389">
        <f t="shared" si="128"/>
        <v>8988.131400000002</v>
      </c>
      <c r="CG26" s="390">
        <f t="shared" si="129"/>
        <v>58894.730998500003</v>
      </c>
      <c r="CH26" s="338" t="s">
        <v>330</v>
      </c>
      <c r="CI26" s="388">
        <f>CD26+500</f>
        <v>45440.657000000007</v>
      </c>
      <c r="CJ26" s="389">
        <f t="shared" si="64"/>
        <v>5066.6332555000008</v>
      </c>
      <c r="CK26" s="389">
        <f t="shared" si="131"/>
        <v>9088.131400000002</v>
      </c>
      <c r="CL26" s="390">
        <f t="shared" si="132"/>
        <v>59595.421655500002</v>
      </c>
      <c r="CM26" s="338" t="s">
        <v>330</v>
      </c>
      <c r="CN26" s="388">
        <f t="shared" ref="CN26:CN29" si="151">CI26+1000</f>
        <v>46440.657000000007</v>
      </c>
      <c r="CO26" s="389">
        <f t="shared" si="133"/>
        <v>5178.1332555000008</v>
      </c>
      <c r="CP26" s="389">
        <f t="shared" si="134"/>
        <v>9288.131400000002</v>
      </c>
      <c r="CQ26" s="390">
        <f t="shared" si="135"/>
        <v>60906.921655500002</v>
      </c>
      <c r="CR26" s="338" t="s">
        <v>330</v>
      </c>
      <c r="CS26" s="388">
        <f t="shared" ref="CS26:CS42" si="152">CN26*1.01</f>
        <v>46905.063570000006</v>
      </c>
      <c r="CT26" s="389">
        <f t="shared" si="136"/>
        <v>5229.9145880550004</v>
      </c>
      <c r="CU26" s="389">
        <f t="shared" si="137"/>
        <v>9381.0127140000022</v>
      </c>
      <c r="CV26" s="390">
        <f t="shared" si="138"/>
        <v>61515.990872055008</v>
      </c>
      <c r="CW26" s="338" t="s">
        <v>330</v>
      </c>
      <c r="CX26" s="388">
        <f t="shared" ref="CX26:CX27" si="153">CS26+500</f>
        <v>47405.063570000006</v>
      </c>
      <c r="CY26" s="389">
        <f t="shared" si="139"/>
        <v>5285.6645880550004</v>
      </c>
      <c r="CZ26" s="389">
        <f t="shared" si="140"/>
        <v>9481.0127140000022</v>
      </c>
      <c r="DA26" s="390">
        <f t="shared" si="141"/>
        <v>62171.740872055008</v>
      </c>
      <c r="DB26" s="338" t="s">
        <v>330</v>
      </c>
      <c r="DC26" s="388">
        <f t="shared" ref="DC26:DC42" si="154">CX26*1.01</f>
        <v>47879.114205700003</v>
      </c>
      <c r="DD26" s="389">
        <f t="shared" si="142"/>
        <v>5338.5212339355503</v>
      </c>
      <c r="DE26" s="389">
        <f t="shared" si="143"/>
        <v>9575.8228411400014</v>
      </c>
      <c r="DF26" s="390">
        <f t="shared" si="144"/>
        <v>62793.458280775551</v>
      </c>
      <c r="DG26" s="545" t="s">
        <v>340</v>
      </c>
      <c r="DK26" s="258">
        <v>0.10525000000779983</v>
      </c>
    </row>
    <row r="27" spans="1:115" ht="12" customHeight="1" x14ac:dyDescent="0.25">
      <c r="A27" s="345"/>
      <c r="B27" s="338" t="s">
        <v>26</v>
      </c>
      <c r="C27" s="388">
        <v>38750</v>
      </c>
      <c r="D27" s="434">
        <v>4165.625</v>
      </c>
      <c r="E27" s="389">
        <v>7750</v>
      </c>
      <c r="F27" s="390">
        <v>50665.625</v>
      </c>
      <c r="G27" s="419"/>
      <c r="H27" s="388">
        <f t="shared" si="0"/>
        <v>39137.5</v>
      </c>
      <c r="I27" s="434">
        <f t="shared" si="27"/>
        <v>4246.4187499999998</v>
      </c>
      <c r="J27" s="389">
        <f t="shared" si="28"/>
        <v>7827.5</v>
      </c>
      <c r="K27" s="435">
        <f t="shared" si="29"/>
        <v>51211.418749999997</v>
      </c>
      <c r="L27" s="419"/>
      <c r="M27" s="388">
        <f t="shared" si="1"/>
        <v>39528.875</v>
      </c>
      <c r="N27" s="434">
        <f t="shared" si="30"/>
        <v>4288.8829374999996</v>
      </c>
      <c r="O27" s="389">
        <f t="shared" si="31"/>
        <v>7905.7750000000005</v>
      </c>
      <c r="P27" s="435">
        <f t="shared" si="32"/>
        <v>51723.5329375</v>
      </c>
      <c r="Q27" s="419"/>
      <c r="R27" s="388">
        <f t="shared" si="91"/>
        <v>39528.875</v>
      </c>
      <c r="S27" s="434">
        <f t="shared" si="33"/>
        <v>4288.8829374999996</v>
      </c>
      <c r="T27" s="389">
        <f t="shared" si="34"/>
        <v>7905.7750000000005</v>
      </c>
      <c r="U27" s="435">
        <f t="shared" si="35"/>
        <v>51723.5329375</v>
      </c>
      <c r="V27" s="419"/>
      <c r="W27" s="338" t="s">
        <v>26</v>
      </c>
      <c r="X27" s="388">
        <f t="shared" si="36"/>
        <v>40220.630312500005</v>
      </c>
      <c r="Y27" s="389">
        <f t="shared" si="37"/>
        <v>4404.1590192187505</v>
      </c>
      <c r="Z27" s="389">
        <f t="shared" si="38"/>
        <v>8044.1260625000014</v>
      </c>
      <c r="AA27" s="435">
        <f t="shared" si="39"/>
        <v>52668.915394218755</v>
      </c>
      <c r="AB27" s="419"/>
      <c r="AC27" s="338" t="s">
        <v>26</v>
      </c>
      <c r="AD27" s="388">
        <f t="shared" si="98"/>
        <v>40220.630312500005</v>
      </c>
      <c r="AE27" s="389">
        <f t="shared" si="40"/>
        <v>4444.3796495312508</v>
      </c>
      <c r="AF27" s="389">
        <f t="shared" si="41"/>
        <v>8044.1260625000014</v>
      </c>
      <c r="AG27" s="435">
        <f t="shared" si="42"/>
        <v>52709.136024531253</v>
      </c>
      <c r="AH27" s="419"/>
      <c r="AI27" s="338" t="s">
        <v>331</v>
      </c>
      <c r="AJ27" s="388">
        <f t="shared" si="99"/>
        <v>41025.042918750005</v>
      </c>
      <c r="AK27" s="389">
        <f t="shared" si="100"/>
        <v>4533.2672425218752</v>
      </c>
      <c r="AL27" s="389">
        <f t="shared" si="101"/>
        <v>8205.008583750001</v>
      </c>
      <c r="AM27" s="390">
        <f t="shared" si="102"/>
        <v>53763.318745021883</v>
      </c>
      <c r="AN27" s="419"/>
      <c r="AO27" s="338" t="s">
        <v>331</v>
      </c>
      <c r="AP27" s="388">
        <f t="shared" ref="AP27:AP33" si="155">AJ27+500</f>
        <v>41525.042918750005</v>
      </c>
      <c r="AQ27" s="389">
        <f t="shared" si="103"/>
        <v>4588.5172425218752</v>
      </c>
      <c r="AR27" s="389">
        <f t="shared" si="104"/>
        <v>8305.008583750001</v>
      </c>
      <c r="AS27" s="390">
        <f t="shared" si="105"/>
        <v>54418.568745021883</v>
      </c>
      <c r="AT27" s="338" t="s">
        <v>331</v>
      </c>
      <c r="AU27" s="388">
        <f t="shared" si="106"/>
        <v>42050.668991718754</v>
      </c>
      <c r="AV27" s="389">
        <f t="shared" si="107"/>
        <v>4646.598923584922</v>
      </c>
      <c r="AW27" s="389">
        <f t="shared" si="108"/>
        <v>8410.1337983437516</v>
      </c>
      <c r="AX27" s="390">
        <f t="shared" si="109"/>
        <v>55107.401713647429</v>
      </c>
      <c r="AY27" s="419"/>
      <c r="AZ27" s="388">
        <f t="shared" si="110"/>
        <v>42563.168991718754</v>
      </c>
      <c r="BA27" s="389">
        <f t="shared" si="111"/>
        <v>4703.2301735849223</v>
      </c>
      <c r="BB27" s="389">
        <f t="shared" si="112"/>
        <v>8512.6337983437516</v>
      </c>
      <c r="BC27" s="390">
        <f t="shared" si="113"/>
        <v>55779.032963647434</v>
      </c>
      <c r="BD27" s="419"/>
      <c r="BE27" s="388">
        <f>AZ27*1.01</f>
        <v>42988.800681635941</v>
      </c>
      <c r="BF27" s="389">
        <f t="shared" si="114"/>
        <v>4750.262475320772</v>
      </c>
      <c r="BG27" s="389">
        <f t="shared" si="115"/>
        <v>8597.7601363271879</v>
      </c>
      <c r="BH27" s="390">
        <f t="shared" si="116"/>
        <v>56336.823293283902</v>
      </c>
      <c r="BI27" s="419"/>
      <c r="BJ27" s="388">
        <v>43699</v>
      </c>
      <c r="BK27" s="389">
        <f t="shared" si="117"/>
        <v>4828.7394999999997</v>
      </c>
      <c r="BL27" s="389">
        <f t="shared" si="118"/>
        <v>8739.8000000000011</v>
      </c>
      <c r="BM27" s="390">
        <f t="shared" si="119"/>
        <v>57267.539499999999</v>
      </c>
      <c r="BN27" s="338" t="s">
        <v>331</v>
      </c>
      <c r="BO27" s="388">
        <v>44572</v>
      </c>
      <c r="BP27" s="389">
        <f t="shared" si="120"/>
        <v>4925.2060000000001</v>
      </c>
      <c r="BQ27" s="389">
        <f t="shared" si="121"/>
        <v>8914.4</v>
      </c>
      <c r="BR27" s="390">
        <f t="shared" si="122"/>
        <v>58411.606</v>
      </c>
      <c r="BS27" s="338" t="s">
        <v>331</v>
      </c>
      <c r="BT27" s="388">
        <f t="shared" si="146"/>
        <v>45322</v>
      </c>
      <c r="BU27" s="389">
        <f t="shared" si="123"/>
        <v>5008.0810000000001</v>
      </c>
      <c r="BV27" s="389">
        <f t="shared" si="124"/>
        <v>9064.4</v>
      </c>
      <c r="BW27" s="390">
        <f t="shared" si="125"/>
        <v>59394.481</v>
      </c>
      <c r="BX27" s="338" t="s">
        <v>331</v>
      </c>
      <c r="BY27" s="388">
        <f t="shared" si="147"/>
        <v>46447</v>
      </c>
      <c r="BZ27" s="389">
        <f t="shared" si="148"/>
        <v>5132.3935000000001</v>
      </c>
      <c r="CA27" s="389">
        <f t="shared" si="126"/>
        <v>9289.4</v>
      </c>
      <c r="CB27" s="390">
        <f t="shared" si="127"/>
        <v>60868.7935</v>
      </c>
      <c r="CC27" s="338" t="s">
        <v>331</v>
      </c>
      <c r="CD27" s="388">
        <f t="shared" si="149"/>
        <v>46911.47</v>
      </c>
      <c r="CE27" s="389">
        <f t="shared" si="150"/>
        <v>5183.7174350000005</v>
      </c>
      <c r="CF27" s="389">
        <f t="shared" si="128"/>
        <v>9382.2939999999999</v>
      </c>
      <c r="CG27" s="390">
        <f t="shared" si="129"/>
        <v>61477.481435000002</v>
      </c>
      <c r="CH27" s="338" t="s">
        <v>331</v>
      </c>
      <c r="CI27" s="388">
        <f t="shared" si="130"/>
        <v>47411.47</v>
      </c>
      <c r="CJ27" s="389">
        <f t="shared" si="64"/>
        <v>5286.3789050000005</v>
      </c>
      <c r="CK27" s="389">
        <f t="shared" si="131"/>
        <v>9482.2939999999999</v>
      </c>
      <c r="CL27" s="390">
        <f t="shared" si="132"/>
        <v>62180.142905000001</v>
      </c>
      <c r="CM27" s="338" t="s">
        <v>331</v>
      </c>
      <c r="CN27" s="388">
        <f t="shared" si="151"/>
        <v>48411.47</v>
      </c>
      <c r="CO27" s="389">
        <f t="shared" si="133"/>
        <v>5397.8789050000005</v>
      </c>
      <c r="CP27" s="389">
        <f t="shared" si="134"/>
        <v>9682.2939999999999</v>
      </c>
      <c r="CQ27" s="390">
        <f t="shared" si="135"/>
        <v>63491.642905000001</v>
      </c>
      <c r="CR27" s="338" t="s">
        <v>331</v>
      </c>
      <c r="CS27" s="388">
        <f t="shared" si="152"/>
        <v>48895.584699999999</v>
      </c>
      <c r="CT27" s="389">
        <f t="shared" si="136"/>
        <v>5451.8576940499997</v>
      </c>
      <c r="CU27" s="389">
        <f t="shared" si="137"/>
        <v>9779.1169399999999</v>
      </c>
      <c r="CV27" s="390">
        <f t="shared" si="138"/>
        <v>64126.559334049998</v>
      </c>
      <c r="CW27" s="338" t="s">
        <v>331</v>
      </c>
      <c r="CX27" s="388">
        <f t="shared" si="153"/>
        <v>49395.584699999999</v>
      </c>
      <c r="CY27" s="389">
        <f t="shared" si="139"/>
        <v>5507.6076940499997</v>
      </c>
      <c r="CZ27" s="389">
        <f t="shared" si="140"/>
        <v>9879.1169399999999</v>
      </c>
      <c r="DA27" s="390">
        <f t="shared" si="141"/>
        <v>64782.309334049998</v>
      </c>
      <c r="DB27" s="338" t="s">
        <v>331</v>
      </c>
      <c r="DC27" s="388">
        <f t="shared" si="154"/>
        <v>49889.540546999997</v>
      </c>
      <c r="DD27" s="389">
        <f t="shared" si="142"/>
        <v>5562.6837709904994</v>
      </c>
      <c r="DE27" s="389">
        <f t="shared" si="143"/>
        <v>9977.9081093999994</v>
      </c>
      <c r="DF27" s="390">
        <f t="shared" si="144"/>
        <v>65430.132427390497</v>
      </c>
      <c r="DG27" s="546"/>
      <c r="DK27" s="258">
        <v>-0.375</v>
      </c>
    </row>
    <row r="28" spans="1:115" ht="13.5" x14ac:dyDescent="0.25">
      <c r="A28" s="415" t="s">
        <v>66</v>
      </c>
      <c r="B28" s="338" t="s">
        <v>28</v>
      </c>
      <c r="C28" s="388">
        <v>39860</v>
      </c>
      <c r="D28" s="434">
        <v>4284.95</v>
      </c>
      <c r="E28" s="389">
        <v>7972</v>
      </c>
      <c r="F28" s="390">
        <v>52116.95</v>
      </c>
      <c r="G28" s="419"/>
      <c r="H28" s="388">
        <f t="shared" si="0"/>
        <v>40258.6</v>
      </c>
      <c r="I28" s="434">
        <f t="shared" si="27"/>
        <v>4368.0581000000002</v>
      </c>
      <c r="J28" s="389">
        <f t="shared" si="28"/>
        <v>8051.72</v>
      </c>
      <c r="K28" s="435">
        <f t="shared" si="29"/>
        <v>52678.378100000002</v>
      </c>
      <c r="L28" s="419"/>
      <c r="M28" s="388">
        <f t="shared" si="1"/>
        <v>40661.186000000002</v>
      </c>
      <c r="N28" s="434">
        <f t="shared" si="30"/>
        <v>4411.7386809999998</v>
      </c>
      <c r="O28" s="389">
        <f t="shared" si="31"/>
        <v>8132.2372000000005</v>
      </c>
      <c r="P28" s="435">
        <f t="shared" si="32"/>
        <v>53205.161881000007</v>
      </c>
      <c r="Q28" s="419"/>
      <c r="R28" s="388">
        <f t="shared" si="91"/>
        <v>40661.186000000002</v>
      </c>
      <c r="S28" s="434">
        <f t="shared" si="33"/>
        <v>4411.7386809999998</v>
      </c>
      <c r="T28" s="389">
        <f t="shared" si="34"/>
        <v>8132.2372000000005</v>
      </c>
      <c r="U28" s="435">
        <f t="shared" si="35"/>
        <v>53205.161881000007</v>
      </c>
      <c r="V28" s="419"/>
      <c r="W28" s="338" t="s">
        <v>28</v>
      </c>
      <c r="X28" s="388">
        <f t="shared" si="36"/>
        <v>41372.756755000002</v>
      </c>
      <c r="Y28" s="389">
        <f t="shared" si="37"/>
        <v>4530.3168646724998</v>
      </c>
      <c r="Z28" s="389">
        <f t="shared" si="38"/>
        <v>8274.5513510000001</v>
      </c>
      <c r="AA28" s="435">
        <f t="shared" si="39"/>
        <v>54177.624970672507</v>
      </c>
      <c r="AB28" s="419"/>
      <c r="AC28" s="338" t="s">
        <v>28</v>
      </c>
      <c r="AD28" s="388">
        <f t="shared" si="98"/>
        <v>41372.756755000002</v>
      </c>
      <c r="AE28" s="389">
        <f t="shared" si="40"/>
        <v>4571.6896214275002</v>
      </c>
      <c r="AF28" s="389">
        <f t="shared" si="41"/>
        <v>8274.5513510000001</v>
      </c>
      <c r="AG28" s="435">
        <f t="shared" si="42"/>
        <v>54218.997727427501</v>
      </c>
      <c r="AH28" s="419"/>
      <c r="AI28" s="338" t="s">
        <v>332</v>
      </c>
      <c r="AJ28" s="388">
        <f t="shared" si="99"/>
        <v>42200.211890099999</v>
      </c>
      <c r="AK28" s="389">
        <f t="shared" si="100"/>
        <v>4663.1234138560503</v>
      </c>
      <c r="AL28" s="389">
        <f t="shared" si="101"/>
        <v>8440.0423780199999</v>
      </c>
      <c r="AM28" s="390">
        <f t="shared" si="102"/>
        <v>55303.377681976046</v>
      </c>
      <c r="AN28" s="419"/>
      <c r="AO28" s="338" t="s">
        <v>332</v>
      </c>
      <c r="AP28" s="388">
        <f t="shared" si="155"/>
        <v>42700.211890099999</v>
      </c>
      <c r="AQ28" s="389">
        <f t="shared" si="103"/>
        <v>4718.3734138560503</v>
      </c>
      <c r="AR28" s="389">
        <f t="shared" si="104"/>
        <v>8540.0423780199999</v>
      </c>
      <c r="AS28" s="390">
        <f t="shared" si="105"/>
        <v>55958.627681976046</v>
      </c>
      <c r="AT28" s="338" t="s">
        <v>332</v>
      </c>
      <c r="AU28" s="388">
        <f t="shared" si="106"/>
        <v>43255.217187352493</v>
      </c>
      <c r="AV28" s="389">
        <f t="shared" si="107"/>
        <v>4779.7014992024506</v>
      </c>
      <c r="AW28" s="389">
        <f t="shared" si="108"/>
        <v>8651.0434374704982</v>
      </c>
      <c r="AX28" s="390">
        <f t="shared" si="109"/>
        <v>56685.962124025442</v>
      </c>
      <c r="AY28" s="419"/>
      <c r="AZ28" s="388">
        <f t="shared" si="110"/>
        <v>43767.717187352493</v>
      </c>
      <c r="BA28" s="389">
        <f t="shared" si="111"/>
        <v>4836.3327492024509</v>
      </c>
      <c r="BB28" s="389">
        <f t="shared" si="112"/>
        <v>8753.5434374704982</v>
      </c>
      <c r="BC28" s="390">
        <f t="shared" si="113"/>
        <v>57357.593374025448</v>
      </c>
      <c r="BD28" s="419"/>
      <c r="BE28" s="388">
        <f t="shared" ref="BE28:BE30" si="156">AZ28*1.01</f>
        <v>44205.394359226018</v>
      </c>
      <c r="BF28" s="389">
        <f t="shared" si="114"/>
        <v>4884.6960766944749</v>
      </c>
      <c r="BG28" s="389">
        <f t="shared" si="115"/>
        <v>8841.078871845204</v>
      </c>
      <c r="BH28" s="390">
        <f t="shared" si="116"/>
        <v>57931.169307765696</v>
      </c>
      <c r="BI28" s="419"/>
      <c r="BJ28" s="388">
        <v>44921</v>
      </c>
      <c r="BK28" s="389">
        <f t="shared" si="117"/>
        <v>4963.7704999999996</v>
      </c>
      <c r="BL28" s="389">
        <f t="shared" si="118"/>
        <v>8984.2000000000007</v>
      </c>
      <c r="BM28" s="390">
        <f t="shared" si="119"/>
        <v>58868.970499999996</v>
      </c>
      <c r="BN28" s="338" t="s">
        <v>332</v>
      </c>
      <c r="BO28" s="388">
        <f t="shared" si="145"/>
        <v>45819.42</v>
      </c>
      <c r="BP28" s="389">
        <f t="shared" si="120"/>
        <v>5063.0459099999998</v>
      </c>
      <c r="BQ28" s="389">
        <f t="shared" si="121"/>
        <v>9163.884</v>
      </c>
      <c r="BR28" s="390">
        <f t="shared" si="122"/>
        <v>60046.349909999997</v>
      </c>
      <c r="BS28" s="338" t="s">
        <v>332</v>
      </c>
      <c r="BT28" s="388">
        <f t="shared" si="146"/>
        <v>46569.42</v>
      </c>
      <c r="BU28" s="389">
        <f t="shared" si="123"/>
        <v>5145.9209099999998</v>
      </c>
      <c r="BV28" s="389">
        <f t="shared" si="124"/>
        <v>9313.884</v>
      </c>
      <c r="BW28" s="390">
        <f t="shared" si="125"/>
        <v>61029.224909999997</v>
      </c>
      <c r="BX28" s="338" t="s">
        <v>332</v>
      </c>
      <c r="BY28" s="388">
        <f t="shared" si="147"/>
        <v>47694.42</v>
      </c>
      <c r="BZ28" s="389">
        <f t="shared" si="148"/>
        <v>5270.2334099999998</v>
      </c>
      <c r="CA28" s="389">
        <f t="shared" si="126"/>
        <v>9538.884</v>
      </c>
      <c r="CB28" s="390">
        <f t="shared" si="127"/>
        <v>62503.537409999997</v>
      </c>
      <c r="CC28" s="338" t="s">
        <v>332</v>
      </c>
      <c r="CD28" s="388">
        <f t="shared" si="149"/>
        <v>48171.364199999996</v>
      </c>
      <c r="CE28" s="389">
        <f t="shared" si="150"/>
        <v>5322.9357440999993</v>
      </c>
      <c r="CF28" s="389">
        <f t="shared" si="128"/>
        <v>9634.2728399999996</v>
      </c>
      <c r="CG28" s="390">
        <f t="shared" si="129"/>
        <v>63128.572784099997</v>
      </c>
      <c r="CH28" s="338" t="s">
        <v>332</v>
      </c>
      <c r="CI28" s="388">
        <f t="shared" si="130"/>
        <v>48671.364199999996</v>
      </c>
      <c r="CJ28" s="389">
        <f t="shared" si="64"/>
        <v>5426.8571082999997</v>
      </c>
      <c r="CK28" s="389">
        <f t="shared" si="131"/>
        <v>9734.2728399999996</v>
      </c>
      <c r="CL28" s="390">
        <f t="shared" si="132"/>
        <v>63832.494148299993</v>
      </c>
      <c r="CM28" s="338" t="s">
        <v>332</v>
      </c>
      <c r="CN28" s="388">
        <f t="shared" si="151"/>
        <v>49671.364199999996</v>
      </c>
      <c r="CO28" s="389">
        <f t="shared" si="133"/>
        <v>5538.3571082999997</v>
      </c>
      <c r="CP28" s="389">
        <f t="shared" si="134"/>
        <v>9934.2728399999996</v>
      </c>
      <c r="CQ28" s="390">
        <f t="shared" si="135"/>
        <v>65143.994148299993</v>
      </c>
      <c r="CR28" s="338" t="s">
        <v>332</v>
      </c>
      <c r="CS28" s="388">
        <f t="shared" si="152"/>
        <v>50168.077841999999</v>
      </c>
      <c r="CT28" s="389">
        <f t="shared" si="136"/>
        <v>5593.7406793829996</v>
      </c>
      <c r="CU28" s="389">
        <f t="shared" si="137"/>
        <v>10033.6155684</v>
      </c>
      <c r="CV28" s="390">
        <f t="shared" si="138"/>
        <v>65795.434089782997</v>
      </c>
      <c r="CW28" s="338" t="s">
        <v>332</v>
      </c>
      <c r="CX28" s="388">
        <f t="shared" ref="CX28:CX42" si="157">CS28*1.01</f>
        <v>50669.758620419998</v>
      </c>
      <c r="CY28" s="389">
        <f t="shared" si="139"/>
        <v>5649.6780861768302</v>
      </c>
      <c r="CZ28" s="389">
        <f t="shared" si="140"/>
        <v>10133.951724084</v>
      </c>
      <c r="DA28" s="390">
        <f t="shared" si="141"/>
        <v>66453.388430680818</v>
      </c>
      <c r="DB28" s="338" t="s">
        <v>332</v>
      </c>
      <c r="DC28" s="388">
        <f t="shared" si="154"/>
        <v>51176.4562066242</v>
      </c>
      <c r="DD28" s="389">
        <f t="shared" si="142"/>
        <v>5706.1748670385987</v>
      </c>
      <c r="DE28" s="389">
        <f t="shared" si="143"/>
        <v>10235.291241324841</v>
      </c>
      <c r="DF28" s="390">
        <f t="shared" si="144"/>
        <v>67117.922314987634</v>
      </c>
      <c r="DG28" s="324" t="s">
        <v>341</v>
      </c>
      <c r="DK28" s="258">
        <v>-5.0000000002910383E-2</v>
      </c>
    </row>
    <row r="29" spans="1:115" ht="13.5" x14ac:dyDescent="0.25">
      <c r="A29" s="416"/>
      <c r="B29" s="236" t="s">
        <v>29</v>
      </c>
      <c r="C29" s="388">
        <v>41003</v>
      </c>
      <c r="D29" s="434">
        <v>4407.8225000000002</v>
      </c>
      <c r="E29" s="389">
        <v>8200.6</v>
      </c>
      <c r="F29" s="390">
        <v>53611.422500000001</v>
      </c>
      <c r="G29" s="419"/>
      <c r="H29" s="388">
        <f t="shared" si="0"/>
        <v>41413.03</v>
      </c>
      <c r="I29" s="434">
        <f t="shared" si="27"/>
        <v>4493.3137550000001</v>
      </c>
      <c r="J29" s="389">
        <f t="shared" si="28"/>
        <v>8282.6059999999998</v>
      </c>
      <c r="K29" s="435">
        <f t="shared" si="29"/>
        <v>54188.949755000001</v>
      </c>
      <c r="L29" s="419"/>
      <c r="M29" s="388">
        <f t="shared" si="1"/>
        <v>41827.160299999996</v>
      </c>
      <c r="N29" s="434">
        <f t="shared" si="30"/>
        <v>4538.2468925499998</v>
      </c>
      <c r="O29" s="389">
        <f t="shared" si="31"/>
        <v>8365.4320599999992</v>
      </c>
      <c r="P29" s="435">
        <f t="shared" si="32"/>
        <v>54730.839252549995</v>
      </c>
      <c r="Q29" s="419"/>
      <c r="R29" s="388">
        <f t="shared" si="91"/>
        <v>41827.160299999996</v>
      </c>
      <c r="S29" s="434">
        <f t="shared" si="33"/>
        <v>4538.2468925499998</v>
      </c>
      <c r="T29" s="389">
        <f t="shared" si="34"/>
        <v>8365.4320599999992</v>
      </c>
      <c r="U29" s="435">
        <f t="shared" si="35"/>
        <v>54730.839252549995</v>
      </c>
      <c r="V29" s="419"/>
      <c r="W29" s="236" t="s">
        <v>29</v>
      </c>
      <c r="X29" s="388">
        <f t="shared" si="36"/>
        <v>42559.135605249998</v>
      </c>
      <c r="Y29" s="389">
        <f t="shared" si="37"/>
        <v>4660.2253487748749</v>
      </c>
      <c r="Z29" s="389">
        <f t="shared" si="38"/>
        <v>8511.8271210500006</v>
      </c>
      <c r="AA29" s="435">
        <f t="shared" si="39"/>
        <v>55731.188075074875</v>
      </c>
      <c r="AB29" s="419"/>
      <c r="AC29" s="236" t="s">
        <v>29</v>
      </c>
      <c r="AD29" s="388">
        <f t="shared" si="98"/>
        <v>42559.135605249998</v>
      </c>
      <c r="AE29" s="389">
        <f t="shared" si="40"/>
        <v>4702.7844843801249</v>
      </c>
      <c r="AF29" s="389">
        <f t="shared" si="41"/>
        <v>8511.8271210500006</v>
      </c>
      <c r="AG29" s="435">
        <f t="shared" si="42"/>
        <v>55773.747210680121</v>
      </c>
      <c r="AH29" s="419"/>
      <c r="AI29" s="338" t="s">
        <v>333</v>
      </c>
      <c r="AJ29" s="388">
        <f t="shared" si="99"/>
        <v>43410.318317354999</v>
      </c>
      <c r="AK29" s="389">
        <f t="shared" si="100"/>
        <v>4796.8401740677273</v>
      </c>
      <c r="AL29" s="389">
        <f t="shared" si="101"/>
        <v>8682.0636634710008</v>
      </c>
      <c r="AM29" s="390">
        <f t="shared" si="102"/>
        <v>56889.22215489373</v>
      </c>
      <c r="AN29" s="419"/>
      <c r="AO29" s="338" t="s">
        <v>333</v>
      </c>
      <c r="AP29" s="388">
        <f t="shared" si="155"/>
        <v>43910.318317354999</v>
      </c>
      <c r="AQ29" s="389">
        <f t="shared" si="103"/>
        <v>4852.0901740677273</v>
      </c>
      <c r="AR29" s="389">
        <f t="shared" si="104"/>
        <v>8782.0636634710008</v>
      </c>
      <c r="AS29" s="390">
        <f t="shared" si="105"/>
        <v>57544.47215489373</v>
      </c>
      <c r="AT29" s="338" t="s">
        <v>333</v>
      </c>
      <c r="AU29" s="388">
        <f t="shared" si="106"/>
        <v>44495.57627528887</v>
      </c>
      <c r="AV29" s="389">
        <f t="shared" si="107"/>
        <v>4916.7611784194205</v>
      </c>
      <c r="AW29" s="389">
        <f t="shared" si="108"/>
        <v>8899.1152550577735</v>
      </c>
      <c r="AX29" s="390">
        <f t="shared" si="109"/>
        <v>58311.452708766068</v>
      </c>
      <c r="AY29" s="419"/>
      <c r="AZ29" s="388">
        <f t="shared" si="110"/>
        <v>45008.07627528887</v>
      </c>
      <c r="BA29" s="389">
        <f t="shared" si="111"/>
        <v>4973.39242841942</v>
      </c>
      <c r="BB29" s="389">
        <f t="shared" si="112"/>
        <v>9001.6152550577735</v>
      </c>
      <c r="BC29" s="390">
        <f t="shared" si="113"/>
        <v>58983.083958766067</v>
      </c>
      <c r="BD29" s="419"/>
      <c r="BE29" s="388">
        <f t="shared" si="156"/>
        <v>45458.157038041762</v>
      </c>
      <c r="BF29" s="389">
        <f t="shared" si="114"/>
        <v>5023.1263527036144</v>
      </c>
      <c r="BG29" s="389">
        <f t="shared" si="115"/>
        <v>9091.6314076083527</v>
      </c>
      <c r="BH29" s="390">
        <f t="shared" si="116"/>
        <v>59572.914798353726</v>
      </c>
      <c r="BI29" s="419"/>
      <c r="BJ29" s="388">
        <v>46180</v>
      </c>
      <c r="BK29" s="389">
        <f t="shared" si="117"/>
        <v>5102.8900000000003</v>
      </c>
      <c r="BL29" s="389">
        <f t="shared" si="118"/>
        <v>9236</v>
      </c>
      <c r="BM29" s="390">
        <f t="shared" si="119"/>
        <v>60518.89</v>
      </c>
      <c r="BN29" s="338" t="s">
        <v>333</v>
      </c>
      <c r="BO29" s="388">
        <f t="shared" si="145"/>
        <v>47103.6</v>
      </c>
      <c r="BP29" s="389">
        <f t="shared" si="120"/>
        <v>5204.9477999999999</v>
      </c>
      <c r="BQ29" s="389">
        <f t="shared" si="121"/>
        <v>9420.7199999999993</v>
      </c>
      <c r="BR29" s="390">
        <f t="shared" si="122"/>
        <v>61729.267800000001</v>
      </c>
      <c r="BS29" s="338" t="s">
        <v>333</v>
      </c>
      <c r="BT29" s="388">
        <f t="shared" si="146"/>
        <v>47853.599999999999</v>
      </c>
      <c r="BU29" s="389">
        <f t="shared" si="123"/>
        <v>5287.8227999999999</v>
      </c>
      <c r="BV29" s="389">
        <f t="shared" si="124"/>
        <v>9570.7199999999993</v>
      </c>
      <c r="BW29" s="390">
        <f t="shared" si="125"/>
        <v>62712.142800000001</v>
      </c>
      <c r="BX29" s="338" t="s">
        <v>333</v>
      </c>
      <c r="BY29" s="388">
        <f t="shared" si="147"/>
        <v>48978.6</v>
      </c>
      <c r="BZ29" s="389">
        <f t="shared" si="148"/>
        <v>5412.1352999999999</v>
      </c>
      <c r="CA29" s="389">
        <f t="shared" si="126"/>
        <v>9795.7199999999993</v>
      </c>
      <c r="CB29" s="390">
        <f t="shared" si="127"/>
        <v>64186.455300000001</v>
      </c>
      <c r="CC29" s="338" t="s">
        <v>333</v>
      </c>
      <c r="CD29" s="388">
        <f t="shared" si="149"/>
        <v>49468.385999999999</v>
      </c>
      <c r="CE29" s="389">
        <f t="shared" si="150"/>
        <v>5466.2566529999995</v>
      </c>
      <c r="CF29" s="389">
        <f t="shared" si="128"/>
        <v>9893.6772000000001</v>
      </c>
      <c r="CG29" s="390">
        <f t="shared" si="129"/>
        <v>64828.319852999994</v>
      </c>
      <c r="CH29" s="338" t="s">
        <v>333</v>
      </c>
      <c r="CI29" s="388">
        <f>CD29+500</f>
        <v>49968.385999999999</v>
      </c>
      <c r="CJ29" s="389">
        <f t="shared" si="64"/>
        <v>5571.4750389999999</v>
      </c>
      <c r="CK29" s="389">
        <f t="shared" si="131"/>
        <v>9993.6772000000001</v>
      </c>
      <c r="CL29" s="390">
        <f t="shared" si="132"/>
        <v>65533.538238999994</v>
      </c>
      <c r="CM29" s="338" t="s">
        <v>333</v>
      </c>
      <c r="CN29" s="388">
        <f t="shared" si="151"/>
        <v>50968.385999999999</v>
      </c>
      <c r="CO29" s="389">
        <f t="shared" si="133"/>
        <v>5682.9750389999999</v>
      </c>
      <c r="CP29" s="389">
        <f t="shared" si="134"/>
        <v>10193.6772</v>
      </c>
      <c r="CQ29" s="390">
        <f t="shared" si="135"/>
        <v>66845.038239000001</v>
      </c>
      <c r="CR29" s="338" t="s">
        <v>333</v>
      </c>
      <c r="CS29" s="388">
        <f t="shared" si="152"/>
        <v>51478.069859999996</v>
      </c>
      <c r="CT29" s="389">
        <f t="shared" si="136"/>
        <v>5739.8047893899993</v>
      </c>
      <c r="CU29" s="389">
        <f t="shared" si="137"/>
        <v>10295.613971999999</v>
      </c>
      <c r="CV29" s="390">
        <f t="shared" si="138"/>
        <v>67513.488621389988</v>
      </c>
      <c r="CW29" s="338" t="s">
        <v>333</v>
      </c>
      <c r="CX29" s="388">
        <f t="shared" si="157"/>
        <v>51992.850558599996</v>
      </c>
      <c r="CY29" s="389">
        <f t="shared" si="139"/>
        <v>5797.2028372838995</v>
      </c>
      <c r="CZ29" s="389">
        <f t="shared" si="140"/>
        <v>10398.570111720001</v>
      </c>
      <c r="DA29" s="390">
        <f t="shared" si="141"/>
        <v>68188.623507603887</v>
      </c>
      <c r="DB29" s="338" t="s">
        <v>333</v>
      </c>
      <c r="DC29" s="388">
        <f t="shared" si="154"/>
        <v>52512.779064185997</v>
      </c>
      <c r="DD29" s="389">
        <f t="shared" si="142"/>
        <v>5855.1748656567388</v>
      </c>
      <c r="DE29" s="389">
        <f t="shared" si="143"/>
        <v>10502.555812837199</v>
      </c>
      <c r="DF29" s="390">
        <f t="shared" si="144"/>
        <v>68870.509742679933</v>
      </c>
      <c r="DG29" s="322"/>
      <c r="DK29" s="258">
        <v>-0.57749999999941792</v>
      </c>
    </row>
    <row r="30" spans="1:115" ht="13.5" x14ac:dyDescent="0.25">
      <c r="A30" s="416"/>
      <c r="B30" s="338" t="s">
        <v>31</v>
      </c>
      <c r="C30" s="388">
        <v>42181</v>
      </c>
      <c r="D30" s="434">
        <v>4534.4574999999995</v>
      </c>
      <c r="E30" s="389">
        <v>8436.2000000000007</v>
      </c>
      <c r="F30" s="390">
        <v>55151.657500000001</v>
      </c>
      <c r="G30" s="419"/>
      <c r="H30" s="388">
        <f t="shared" si="0"/>
        <v>42602.81</v>
      </c>
      <c r="I30" s="434">
        <f t="shared" si="27"/>
        <v>4622.4048849999999</v>
      </c>
      <c r="J30" s="389">
        <f t="shared" si="28"/>
        <v>8520.5619999999999</v>
      </c>
      <c r="K30" s="435">
        <f t="shared" si="29"/>
        <v>55745.776884999992</v>
      </c>
      <c r="L30" s="419"/>
      <c r="M30" s="388">
        <f t="shared" si="1"/>
        <v>43028.838100000001</v>
      </c>
      <c r="N30" s="434">
        <f t="shared" si="30"/>
        <v>4668.6289338500001</v>
      </c>
      <c r="O30" s="389">
        <f t="shared" si="31"/>
        <v>8605.7676200000005</v>
      </c>
      <c r="P30" s="435">
        <f t="shared" si="32"/>
        <v>56303.234653849999</v>
      </c>
      <c r="Q30" s="419"/>
      <c r="R30" s="388">
        <f t="shared" si="91"/>
        <v>43028.838100000001</v>
      </c>
      <c r="S30" s="434">
        <f t="shared" si="33"/>
        <v>4668.6289338500001</v>
      </c>
      <c r="T30" s="389">
        <f t="shared" si="34"/>
        <v>8605.7676200000005</v>
      </c>
      <c r="U30" s="435">
        <f t="shared" si="35"/>
        <v>56303.234653849999</v>
      </c>
      <c r="V30" s="419"/>
      <c r="W30" s="338" t="s">
        <v>31</v>
      </c>
      <c r="X30" s="388">
        <f t="shared" si="36"/>
        <v>43781.842766750007</v>
      </c>
      <c r="Y30" s="389">
        <f t="shared" si="37"/>
        <v>4794.1117829591258</v>
      </c>
      <c r="Z30" s="389">
        <f t="shared" si="38"/>
        <v>8756.3685533500011</v>
      </c>
      <c r="AA30" s="435">
        <f t="shared" si="39"/>
        <v>57332.323103059134</v>
      </c>
      <c r="AB30" s="419"/>
      <c r="AC30" s="338" t="s">
        <v>31</v>
      </c>
      <c r="AD30" s="388">
        <f t="shared" si="98"/>
        <v>43781.842766750007</v>
      </c>
      <c r="AE30" s="389">
        <f t="shared" si="40"/>
        <v>4837.8936257258756</v>
      </c>
      <c r="AF30" s="389">
        <f t="shared" si="41"/>
        <v>8756.3685533500011</v>
      </c>
      <c r="AG30" s="435">
        <f t="shared" si="42"/>
        <v>57376.104945825886</v>
      </c>
      <c r="AH30" s="419"/>
      <c r="AI30" s="338" t="s">
        <v>334</v>
      </c>
      <c r="AJ30" s="388">
        <f t="shared" si="99"/>
        <v>44657.479622085011</v>
      </c>
      <c r="AK30" s="389">
        <f t="shared" si="100"/>
        <v>4934.6514982403942</v>
      </c>
      <c r="AL30" s="389">
        <f t="shared" si="101"/>
        <v>8931.4959244170022</v>
      </c>
      <c r="AM30" s="390">
        <f t="shared" si="102"/>
        <v>58523.62704474241</v>
      </c>
      <c r="AN30" s="419"/>
      <c r="AO30" s="338" t="s">
        <v>334</v>
      </c>
      <c r="AP30" s="388">
        <f t="shared" si="155"/>
        <v>45157.479622085011</v>
      </c>
      <c r="AQ30" s="389">
        <f t="shared" si="103"/>
        <v>4989.9014982403942</v>
      </c>
      <c r="AR30" s="389">
        <f t="shared" si="104"/>
        <v>9031.4959244170022</v>
      </c>
      <c r="AS30" s="390">
        <f t="shared" si="105"/>
        <v>59178.87704474241</v>
      </c>
      <c r="AT30" s="338" t="s">
        <v>334</v>
      </c>
      <c r="AU30" s="388">
        <f t="shared" si="106"/>
        <v>45773.916612637135</v>
      </c>
      <c r="AV30" s="389">
        <f t="shared" si="107"/>
        <v>5058.0177856964037</v>
      </c>
      <c r="AW30" s="389">
        <f t="shared" si="108"/>
        <v>9154.783322527428</v>
      </c>
      <c r="AX30" s="390">
        <f t="shared" si="109"/>
        <v>59986.717720860972</v>
      </c>
      <c r="AY30" s="419"/>
      <c r="AZ30" s="388">
        <f t="shared" si="110"/>
        <v>46286.416612637135</v>
      </c>
      <c r="BA30" s="389">
        <f t="shared" si="111"/>
        <v>5114.6490356964032</v>
      </c>
      <c r="BB30" s="389">
        <f t="shared" si="112"/>
        <v>9257.283322527428</v>
      </c>
      <c r="BC30" s="390">
        <f t="shared" si="113"/>
        <v>60658.34897086097</v>
      </c>
      <c r="BD30" s="419"/>
      <c r="BE30" s="388">
        <f t="shared" si="156"/>
        <v>46749.280778763503</v>
      </c>
      <c r="BF30" s="389">
        <f t="shared" si="114"/>
        <v>5165.7955260533672</v>
      </c>
      <c r="BG30" s="389">
        <f t="shared" si="115"/>
        <v>9349.8561557527009</v>
      </c>
      <c r="BH30" s="390">
        <f t="shared" si="116"/>
        <v>61264.932460569573</v>
      </c>
      <c r="BI30" s="419"/>
      <c r="BJ30" s="388">
        <v>47477</v>
      </c>
      <c r="BK30" s="389">
        <f t="shared" si="117"/>
        <v>5246.2084999999997</v>
      </c>
      <c r="BL30" s="389">
        <f t="shared" si="118"/>
        <v>9495.4</v>
      </c>
      <c r="BM30" s="390">
        <f t="shared" si="119"/>
        <v>62218.608500000002</v>
      </c>
      <c r="BN30" s="338" t="s">
        <v>334</v>
      </c>
      <c r="BO30" s="388">
        <f t="shared" si="145"/>
        <v>48426.54</v>
      </c>
      <c r="BP30" s="389">
        <f t="shared" si="120"/>
        <v>5351.13267</v>
      </c>
      <c r="BQ30" s="389">
        <f t="shared" si="121"/>
        <v>9685.3080000000009</v>
      </c>
      <c r="BR30" s="390">
        <f t="shared" si="122"/>
        <v>63462.980670000004</v>
      </c>
      <c r="BS30" s="338" t="s">
        <v>334</v>
      </c>
      <c r="BT30" s="388">
        <f t="shared" si="146"/>
        <v>49176.54</v>
      </c>
      <c r="BU30" s="389">
        <f t="shared" si="123"/>
        <v>5434.00767</v>
      </c>
      <c r="BV30" s="389">
        <f t="shared" si="124"/>
        <v>9835.3080000000009</v>
      </c>
      <c r="BW30" s="390">
        <f t="shared" si="125"/>
        <v>64445.855670000004</v>
      </c>
      <c r="BX30" s="338" t="s">
        <v>334</v>
      </c>
      <c r="BY30" s="388">
        <f t="shared" si="147"/>
        <v>50301.54</v>
      </c>
      <c r="BZ30" s="389">
        <f t="shared" si="148"/>
        <v>5558.32017</v>
      </c>
      <c r="CA30" s="389">
        <f t="shared" si="126"/>
        <v>10060.308000000001</v>
      </c>
      <c r="CB30" s="390">
        <f t="shared" si="127"/>
        <v>65920.168170000004</v>
      </c>
      <c r="CC30" s="338" t="s">
        <v>334</v>
      </c>
      <c r="CD30" s="388">
        <f t="shared" si="149"/>
        <v>50804.555400000005</v>
      </c>
      <c r="CE30" s="389">
        <f t="shared" si="150"/>
        <v>5613.9033717000002</v>
      </c>
      <c r="CF30" s="389">
        <f t="shared" si="128"/>
        <v>10160.911080000002</v>
      </c>
      <c r="CG30" s="390">
        <f t="shared" si="129"/>
        <v>66579.369851700001</v>
      </c>
      <c r="CH30" s="338" t="s">
        <v>334</v>
      </c>
      <c r="CI30" s="388">
        <f>CD30*1.01</f>
        <v>51312.600954000009</v>
      </c>
      <c r="CJ30" s="389">
        <f t="shared" si="64"/>
        <v>5721.3550063710009</v>
      </c>
      <c r="CK30" s="389">
        <f t="shared" si="131"/>
        <v>10262.520190800002</v>
      </c>
      <c r="CL30" s="390">
        <f t="shared" si="132"/>
        <v>67296.476151171009</v>
      </c>
      <c r="CM30" s="338" t="s">
        <v>334</v>
      </c>
      <c r="CN30" s="388">
        <f>CI30*1.02</f>
        <v>52338.852973080007</v>
      </c>
      <c r="CO30" s="389">
        <f t="shared" si="133"/>
        <v>5835.7821064984209</v>
      </c>
      <c r="CP30" s="389">
        <f t="shared" si="134"/>
        <v>10467.770594616002</v>
      </c>
      <c r="CQ30" s="390">
        <f t="shared" si="135"/>
        <v>68642.405674194437</v>
      </c>
      <c r="CR30" s="338" t="s">
        <v>334</v>
      </c>
      <c r="CS30" s="388">
        <f t="shared" si="152"/>
        <v>52862.241502810808</v>
      </c>
      <c r="CT30" s="389">
        <f t="shared" si="136"/>
        <v>5894.1399275634049</v>
      </c>
      <c r="CU30" s="389">
        <f t="shared" si="137"/>
        <v>10572.448300562162</v>
      </c>
      <c r="CV30" s="390">
        <f t="shared" si="138"/>
        <v>69328.82973093637</v>
      </c>
      <c r="CW30" s="338" t="s">
        <v>334</v>
      </c>
      <c r="CX30" s="388">
        <f t="shared" si="157"/>
        <v>53390.863917838913</v>
      </c>
      <c r="CY30" s="389">
        <f t="shared" si="139"/>
        <v>5953.0813268390393</v>
      </c>
      <c r="CZ30" s="389">
        <f t="shared" si="140"/>
        <v>10678.172783567783</v>
      </c>
      <c r="DA30" s="390">
        <f t="shared" si="141"/>
        <v>70022.118028245735</v>
      </c>
      <c r="DB30" s="338" t="s">
        <v>334</v>
      </c>
      <c r="DC30" s="388">
        <f t="shared" si="154"/>
        <v>53924.772557017306</v>
      </c>
      <c r="DD30" s="389">
        <f t="shared" si="142"/>
        <v>6012.6121401074297</v>
      </c>
      <c r="DE30" s="389">
        <f t="shared" si="143"/>
        <v>10784.954511403463</v>
      </c>
      <c r="DF30" s="390">
        <f t="shared" si="144"/>
        <v>70722.339208528196</v>
      </c>
      <c r="DG30" s="547" t="s">
        <v>342</v>
      </c>
      <c r="DK30" s="258">
        <v>-0.34249999999883585</v>
      </c>
    </row>
    <row r="31" spans="1:115" ht="13.5" x14ac:dyDescent="0.25">
      <c r="A31" s="416"/>
      <c r="B31" s="338" t="s">
        <v>32</v>
      </c>
      <c r="C31" s="388">
        <v>43394</v>
      </c>
      <c r="D31" s="434">
        <v>4664.8549999999996</v>
      </c>
      <c r="E31" s="389">
        <v>8678.8000000000011</v>
      </c>
      <c r="F31" s="390">
        <v>56737.654999999999</v>
      </c>
      <c r="G31" s="419"/>
      <c r="H31" s="388">
        <f t="shared" si="0"/>
        <v>43827.94</v>
      </c>
      <c r="I31" s="434">
        <f t="shared" si="27"/>
        <v>4755.3314900000005</v>
      </c>
      <c r="J31" s="389">
        <f t="shared" si="28"/>
        <v>8765.5880000000016</v>
      </c>
      <c r="K31" s="435">
        <f t="shared" si="29"/>
        <v>57348.859490000003</v>
      </c>
      <c r="L31" s="419"/>
      <c r="M31" s="388">
        <f t="shared" si="1"/>
        <v>44266.219400000002</v>
      </c>
      <c r="N31" s="434">
        <f t="shared" si="30"/>
        <v>4802.8848048999998</v>
      </c>
      <c r="O31" s="389">
        <f t="shared" si="31"/>
        <v>8853.24388</v>
      </c>
      <c r="P31" s="435">
        <f t="shared" si="32"/>
        <v>57922.348084900004</v>
      </c>
      <c r="Q31" s="419"/>
      <c r="R31" s="388">
        <f t="shared" si="91"/>
        <v>44266.219400000002</v>
      </c>
      <c r="S31" s="434">
        <f t="shared" si="33"/>
        <v>4802.8848048999998</v>
      </c>
      <c r="T31" s="389">
        <f t="shared" si="34"/>
        <v>8853.24388</v>
      </c>
      <c r="U31" s="435">
        <f t="shared" si="35"/>
        <v>57922.348084900004</v>
      </c>
      <c r="V31" s="419"/>
      <c r="W31" s="338" t="s">
        <v>32</v>
      </c>
      <c r="X31" s="388">
        <f t="shared" si="36"/>
        <v>45040.878239500002</v>
      </c>
      <c r="Y31" s="389">
        <f t="shared" si="37"/>
        <v>4931.9761672252498</v>
      </c>
      <c r="Z31" s="389">
        <f t="shared" si="38"/>
        <v>9008.1756479000014</v>
      </c>
      <c r="AA31" s="435">
        <f t="shared" si="39"/>
        <v>58981.030054625255</v>
      </c>
      <c r="AB31" s="419"/>
      <c r="AC31" s="338" t="s">
        <v>32</v>
      </c>
      <c r="AD31" s="388">
        <f t="shared" si="98"/>
        <v>45040.878239500002</v>
      </c>
      <c r="AE31" s="389">
        <f t="shared" si="40"/>
        <v>4977.0170454647505</v>
      </c>
      <c r="AF31" s="389">
        <f t="shared" si="41"/>
        <v>9008.1756479000014</v>
      </c>
      <c r="AG31" s="435">
        <f t="shared" si="42"/>
        <v>59026.070932864757</v>
      </c>
      <c r="AH31" s="419"/>
      <c r="AI31" s="338" t="s">
        <v>335</v>
      </c>
      <c r="AJ31" s="388">
        <f t="shared" si="99"/>
        <v>45941.695804290001</v>
      </c>
      <c r="AK31" s="389">
        <f t="shared" si="100"/>
        <v>5076.5573863740447</v>
      </c>
      <c r="AL31" s="389">
        <f t="shared" si="101"/>
        <v>9188.3391608580005</v>
      </c>
      <c r="AM31" s="390">
        <f t="shared" si="102"/>
        <v>60206.592351522042</v>
      </c>
      <c r="AN31" s="419"/>
      <c r="AO31" s="338" t="s">
        <v>335</v>
      </c>
      <c r="AP31" s="388">
        <f t="shared" si="155"/>
        <v>46441.695804290001</v>
      </c>
      <c r="AQ31" s="389">
        <f t="shared" si="103"/>
        <v>5131.8073863740447</v>
      </c>
      <c r="AR31" s="389">
        <f t="shared" si="104"/>
        <v>9288.3391608580005</v>
      </c>
      <c r="AS31" s="390">
        <f t="shared" si="105"/>
        <v>60861.842351522042</v>
      </c>
      <c r="AT31" s="338" t="s">
        <v>335</v>
      </c>
      <c r="AU31" s="388">
        <f t="shared" si="106"/>
        <v>47090.238199397245</v>
      </c>
      <c r="AV31" s="389">
        <f t="shared" si="107"/>
        <v>5203.4713210333957</v>
      </c>
      <c r="AW31" s="389">
        <f t="shared" si="108"/>
        <v>9418.047639879449</v>
      </c>
      <c r="AX31" s="390">
        <f t="shared" si="109"/>
        <v>61711.757160310088</v>
      </c>
      <c r="AY31" s="419"/>
      <c r="AZ31" s="388">
        <f t="shared" si="110"/>
        <v>47602.738199397245</v>
      </c>
      <c r="BA31" s="389">
        <f t="shared" si="111"/>
        <v>5260.1025710333952</v>
      </c>
      <c r="BB31" s="389">
        <f t="shared" si="112"/>
        <v>9520.547639879449</v>
      </c>
      <c r="BC31" s="390">
        <f t="shared" si="113"/>
        <v>62383.388410310086</v>
      </c>
      <c r="BD31" s="419"/>
      <c r="BE31" s="388">
        <f>AZ31*1.01</f>
        <v>48078.765581391221</v>
      </c>
      <c r="BF31" s="389">
        <f t="shared" si="114"/>
        <v>5312.7035967437296</v>
      </c>
      <c r="BG31" s="389">
        <f t="shared" si="115"/>
        <v>9615.7531162782452</v>
      </c>
      <c r="BH31" s="390">
        <f t="shared" si="116"/>
        <v>63007.222294413201</v>
      </c>
      <c r="BI31" s="419"/>
      <c r="BJ31" s="388">
        <v>48813</v>
      </c>
      <c r="BK31" s="389">
        <f t="shared" si="117"/>
        <v>5393.8365000000003</v>
      </c>
      <c r="BL31" s="389">
        <f t="shared" si="118"/>
        <v>9762.6</v>
      </c>
      <c r="BM31" s="390">
        <f t="shared" si="119"/>
        <v>63969.436499999996</v>
      </c>
      <c r="BN31" s="338" t="s">
        <v>335</v>
      </c>
      <c r="BO31" s="388">
        <v>49790</v>
      </c>
      <c r="BP31" s="389">
        <f t="shared" si="120"/>
        <v>5501.7950000000001</v>
      </c>
      <c r="BQ31" s="389">
        <f t="shared" si="121"/>
        <v>9958</v>
      </c>
      <c r="BR31" s="390">
        <f t="shared" si="122"/>
        <v>65249.794999999998</v>
      </c>
      <c r="BS31" s="338" t="s">
        <v>335</v>
      </c>
      <c r="BT31" s="388">
        <f t="shared" si="146"/>
        <v>50540</v>
      </c>
      <c r="BU31" s="389">
        <f t="shared" si="123"/>
        <v>5584.67</v>
      </c>
      <c r="BV31" s="389">
        <f t="shared" si="124"/>
        <v>10108</v>
      </c>
      <c r="BW31" s="390">
        <f t="shared" si="125"/>
        <v>66232.67</v>
      </c>
      <c r="BX31" s="338" t="s">
        <v>335</v>
      </c>
      <c r="BY31" s="388">
        <f>BT31*1.0225</f>
        <v>51677.15</v>
      </c>
      <c r="BZ31" s="389">
        <f t="shared" si="148"/>
        <v>5710.3250750000007</v>
      </c>
      <c r="CA31" s="389">
        <f t="shared" si="126"/>
        <v>10335.43</v>
      </c>
      <c r="CB31" s="390">
        <f t="shared" si="127"/>
        <v>67722.905075000002</v>
      </c>
      <c r="CC31" s="338" t="s">
        <v>335</v>
      </c>
      <c r="CD31" s="388">
        <f t="shared" si="149"/>
        <v>52193.921500000004</v>
      </c>
      <c r="CE31" s="389">
        <f t="shared" si="150"/>
        <v>5767.4283257500001</v>
      </c>
      <c r="CF31" s="389">
        <f t="shared" si="128"/>
        <v>10438.784300000001</v>
      </c>
      <c r="CG31" s="390">
        <f t="shared" si="129"/>
        <v>68400.134125750003</v>
      </c>
      <c r="CH31" s="338" t="s">
        <v>335</v>
      </c>
      <c r="CI31" s="388">
        <f>CD31*1.01</f>
        <v>52715.860715000003</v>
      </c>
      <c r="CJ31" s="389">
        <f t="shared" si="64"/>
        <v>5877.8184697225006</v>
      </c>
      <c r="CK31" s="389">
        <f t="shared" si="131"/>
        <v>10543.172143000002</v>
      </c>
      <c r="CL31" s="390">
        <f t="shared" si="132"/>
        <v>69136.851327722499</v>
      </c>
      <c r="CM31" s="338" t="s">
        <v>335</v>
      </c>
      <c r="CN31" s="388">
        <f t="shared" ref="CN31:CN42" si="158">CI31*1.02</f>
        <v>53770.1779293</v>
      </c>
      <c r="CO31" s="389">
        <f t="shared" si="133"/>
        <v>5995.3748391169502</v>
      </c>
      <c r="CP31" s="389">
        <f t="shared" si="134"/>
        <v>10754.035585860001</v>
      </c>
      <c r="CQ31" s="390">
        <f t="shared" si="135"/>
        <v>70519.588354276959</v>
      </c>
      <c r="CR31" s="338" t="s">
        <v>335</v>
      </c>
      <c r="CS31" s="388">
        <f t="shared" si="152"/>
        <v>54307.879708592998</v>
      </c>
      <c r="CT31" s="389">
        <f t="shared" si="136"/>
        <v>6055.3285875081192</v>
      </c>
      <c r="CU31" s="389">
        <f t="shared" si="137"/>
        <v>10861.5759417186</v>
      </c>
      <c r="CV31" s="390">
        <f t="shared" si="138"/>
        <v>71224.784237819724</v>
      </c>
      <c r="CW31" s="338" t="s">
        <v>335</v>
      </c>
      <c r="CX31" s="388">
        <f t="shared" si="157"/>
        <v>54850.958505678929</v>
      </c>
      <c r="CY31" s="389">
        <f t="shared" si="139"/>
        <v>6115.8818733832004</v>
      </c>
      <c r="CZ31" s="389">
        <f t="shared" si="140"/>
        <v>10970.191701135787</v>
      </c>
      <c r="DA31" s="390">
        <f t="shared" si="141"/>
        <v>71937.032080197911</v>
      </c>
      <c r="DB31" s="338" t="s">
        <v>335</v>
      </c>
      <c r="DC31" s="388">
        <f t="shared" si="154"/>
        <v>55399.468090735718</v>
      </c>
      <c r="DD31" s="389">
        <f t="shared" si="142"/>
        <v>6177.0406921170324</v>
      </c>
      <c r="DE31" s="389">
        <f t="shared" si="143"/>
        <v>11079.893618147144</v>
      </c>
      <c r="DF31" s="390">
        <f t="shared" si="144"/>
        <v>72656.402400999883</v>
      </c>
      <c r="DG31" s="547"/>
      <c r="DK31" s="258">
        <v>0.65499999999883585</v>
      </c>
    </row>
    <row r="32" spans="1:115" ht="13.5" x14ac:dyDescent="0.25">
      <c r="A32" s="345"/>
      <c r="B32" s="338" t="s">
        <v>34</v>
      </c>
      <c r="C32" s="388">
        <v>44643</v>
      </c>
      <c r="D32" s="434">
        <v>4799.1224999999995</v>
      </c>
      <c r="E32" s="389">
        <v>8928.6</v>
      </c>
      <c r="F32" s="390">
        <v>58370.722499999996</v>
      </c>
      <c r="G32" s="419"/>
      <c r="H32" s="388">
        <f t="shared" si="0"/>
        <v>45089.43</v>
      </c>
      <c r="I32" s="434">
        <f t="shared" si="27"/>
        <v>4892.2031550000002</v>
      </c>
      <c r="J32" s="389">
        <f t="shared" si="28"/>
        <v>9017.8860000000004</v>
      </c>
      <c r="K32" s="435">
        <f t="shared" si="29"/>
        <v>58999.519155000002</v>
      </c>
      <c r="L32" s="419"/>
      <c r="M32" s="388">
        <f t="shared" si="1"/>
        <v>45540.3243</v>
      </c>
      <c r="N32" s="434">
        <f t="shared" si="30"/>
        <v>4941.1251865499999</v>
      </c>
      <c r="O32" s="389">
        <f t="shared" si="31"/>
        <v>9108.0648600000004</v>
      </c>
      <c r="P32" s="435">
        <f t="shared" si="32"/>
        <v>59589.51434655</v>
      </c>
      <c r="Q32" s="419"/>
      <c r="R32" s="388">
        <f t="shared" si="91"/>
        <v>45540.3243</v>
      </c>
      <c r="S32" s="434">
        <f t="shared" si="33"/>
        <v>4941.1251865499999</v>
      </c>
      <c r="T32" s="389">
        <f t="shared" si="34"/>
        <v>9108.0648600000004</v>
      </c>
      <c r="U32" s="435">
        <f t="shared" si="35"/>
        <v>59589.51434655</v>
      </c>
      <c r="V32" s="419"/>
      <c r="W32" s="338" t="s">
        <v>34</v>
      </c>
      <c r="X32" s="388">
        <f t="shared" si="36"/>
        <v>46337.279975250007</v>
      </c>
      <c r="Y32" s="389">
        <f t="shared" si="37"/>
        <v>5073.9321572898762</v>
      </c>
      <c r="Z32" s="389">
        <f t="shared" si="38"/>
        <v>9267.4559950500025</v>
      </c>
      <c r="AA32" s="435">
        <f t="shared" si="39"/>
        <v>60678.668127589888</v>
      </c>
      <c r="AB32" s="419"/>
      <c r="AC32" s="338" t="s">
        <v>34</v>
      </c>
      <c r="AD32" s="388">
        <f t="shared" si="98"/>
        <v>46337.279975250007</v>
      </c>
      <c r="AE32" s="389">
        <f t="shared" si="40"/>
        <v>5120.2694372651258</v>
      </c>
      <c r="AF32" s="389">
        <f t="shared" si="41"/>
        <v>9267.4559950500025</v>
      </c>
      <c r="AG32" s="435">
        <f t="shared" si="42"/>
        <v>60725.005407565135</v>
      </c>
      <c r="AH32" s="419"/>
      <c r="AI32" s="338" t="s">
        <v>336</v>
      </c>
      <c r="AJ32" s="388">
        <f t="shared" si="99"/>
        <v>47264.025574755011</v>
      </c>
      <c r="AK32" s="389">
        <f t="shared" si="100"/>
        <v>5222.6748260104287</v>
      </c>
      <c r="AL32" s="389">
        <f t="shared" si="101"/>
        <v>9452.8051149510029</v>
      </c>
      <c r="AM32" s="390">
        <f t="shared" si="102"/>
        <v>61939.505515716446</v>
      </c>
      <c r="AN32" s="419"/>
      <c r="AO32" s="338" t="s">
        <v>336</v>
      </c>
      <c r="AP32" s="388">
        <f t="shared" si="155"/>
        <v>47764.025574755011</v>
      </c>
      <c r="AQ32" s="389">
        <f t="shared" si="103"/>
        <v>5277.9248260104287</v>
      </c>
      <c r="AR32" s="389">
        <f t="shared" si="104"/>
        <v>9552.8051149510029</v>
      </c>
      <c r="AS32" s="390">
        <f t="shared" si="105"/>
        <v>62594.755515716446</v>
      </c>
      <c r="AT32" s="338" t="s">
        <v>336</v>
      </c>
      <c r="AU32" s="388">
        <f t="shared" si="106"/>
        <v>48445.626214123884</v>
      </c>
      <c r="AV32" s="389">
        <f t="shared" si="107"/>
        <v>5353.2416966606888</v>
      </c>
      <c r="AW32" s="389">
        <f t="shared" si="108"/>
        <v>9689.1252428247772</v>
      </c>
      <c r="AX32" s="390">
        <f t="shared" si="109"/>
        <v>63487.99315360935</v>
      </c>
      <c r="AY32" s="419"/>
      <c r="AZ32" s="388">
        <f t="shared" si="110"/>
        <v>48958.126214123884</v>
      </c>
      <c r="BA32" s="389">
        <f t="shared" si="111"/>
        <v>5409.8729466606892</v>
      </c>
      <c r="BB32" s="389">
        <f t="shared" si="112"/>
        <v>9791.6252428247772</v>
      </c>
      <c r="BC32" s="390">
        <f t="shared" si="113"/>
        <v>64159.624403609349</v>
      </c>
      <c r="BD32" s="419"/>
      <c r="BE32" s="388">
        <f>AZ32*1.01</f>
        <v>49447.707476265125</v>
      </c>
      <c r="BF32" s="389">
        <f t="shared" si="114"/>
        <v>5463.9716761272966</v>
      </c>
      <c r="BG32" s="389">
        <f t="shared" si="115"/>
        <v>9889.5414952530264</v>
      </c>
      <c r="BH32" s="390">
        <f t="shared" si="116"/>
        <v>64801.220647645445</v>
      </c>
      <c r="BI32" s="419"/>
      <c r="BJ32" s="388">
        <v>50189</v>
      </c>
      <c r="BK32" s="389">
        <f t="shared" si="117"/>
        <v>5545.8845000000001</v>
      </c>
      <c r="BL32" s="389">
        <f t="shared" si="118"/>
        <v>10037.800000000001</v>
      </c>
      <c r="BM32" s="390">
        <f t="shared" si="119"/>
        <v>65772.684500000003</v>
      </c>
      <c r="BN32" s="338" t="s">
        <v>336</v>
      </c>
      <c r="BO32" s="388">
        <f t="shared" si="145"/>
        <v>51192.78</v>
      </c>
      <c r="BP32" s="389">
        <f t="shared" si="120"/>
        <v>5656.8021900000003</v>
      </c>
      <c r="BQ32" s="389">
        <f t="shared" si="121"/>
        <v>10238.556</v>
      </c>
      <c r="BR32" s="390">
        <f t="shared" si="122"/>
        <v>67088.138189999998</v>
      </c>
      <c r="BS32" s="338" t="s">
        <v>336</v>
      </c>
      <c r="BT32" s="388">
        <f>BO32*101.5%</f>
        <v>51960.671699999992</v>
      </c>
      <c r="BU32" s="389">
        <f t="shared" si="123"/>
        <v>5741.6542228499993</v>
      </c>
      <c r="BV32" s="389">
        <f t="shared" si="124"/>
        <v>10392.134339999999</v>
      </c>
      <c r="BW32" s="390">
        <f t="shared" si="125"/>
        <v>68094.460262849985</v>
      </c>
      <c r="BX32" s="338" t="s">
        <v>336</v>
      </c>
      <c r="BY32" s="388">
        <f t="shared" ref="BY32:BY34" si="159">BT32*1.0225</f>
        <v>53129.786813249986</v>
      </c>
      <c r="BZ32" s="389">
        <f t="shared" si="148"/>
        <v>5870.8414428641236</v>
      </c>
      <c r="CA32" s="389">
        <f t="shared" si="126"/>
        <v>10625.957362649999</v>
      </c>
      <c r="CB32" s="390">
        <f t="shared" si="127"/>
        <v>69626.585618764104</v>
      </c>
      <c r="CC32" s="338" t="s">
        <v>336</v>
      </c>
      <c r="CD32" s="388">
        <f t="shared" si="149"/>
        <v>53661.08468138249</v>
      </c>
      <c r="CE32" s="389">
        <f t="shared" si="150"/>
        <v>5929.5498572927654</v>
      </c>
      <c r="CF32" s="389">
        <f t="shared" si="128"/>
        <v>10732.216936276498</v>
      </c>
      <c r="CG32" s="390">
        <f t="shared" si="129"/>
        <v>70322.851474951749</v>
      </c>
      <c r="CH32" s="338" t="s">
        <v>336</v>
      </c>
      <c r="CI32" s="388">
        <f t="shared" ref="CI32:CI42" si="160">CD32*1.01</f>
        <v>54197.695528196316</v>
      </c>
      <c r="CJ32" s="389">
        <f t="shared" si="64"/>
        <v>6043.0430513938891</v>
      </c>
      <c r="CK32" s="389">
        <f t="shared" si="131"/>
        <v>10839.539105639264</v>
      </c>
      <c r="CL32" s="390">
        <f t="shared" si="132"/>
        <v>71080.277685229477</v>
      </c>
      <c r="CM32" s="338" t="s">
        <v>336</v>
      </c>
      <c r="CN32" s="388">
        <f t="shared" si="158"/>
        <v>55281.649438760243</v>
      </c>
      <c r="CO32" s="389">
        <f t="shared" si="133"/>
        <v>6163.903912421767</v>
      </c>
      <c r="CP32" s="389">
        <f t="shared" si="134"/>
        <v>11056.32988775205</v>
      </c>
      <c r="CQ32" s="390">
        <f t="shared" si="135"/>
        <v>72501.883238934068</v>
      </c>
      <c r="CR32" s="338" t="s">
        <v>336</v>
      </c>
      <c r="CS32" s="388">
        <f t="shared" si="152"/>
        <v>55834.465933147847</v>
      </c>
      <c r="CT32" s="389">
        <f t="shared" si="136"/>
        <v>6225.5429515459855</v>
      </c>
      <c r="CU32" s="389">
        <f t="shared" si="137"/>
        <v>11166.89318662957</v>
      </c>
      <c r="CV32" s="390">
        <f t="shared" si="138"/>
        <v>73226.902071323406</v>
      </c>
      <c r="CW32" s="338" t="s">
        <v>336</v>
      </c>
      <c r="CX32" s="388">
        <f t="shared" si="157"/>
        <v>56392.810592479327</v>
      </c>
      <c r="CY32" s="389">
        <f t="shared" si="139"/>
        <v>6287.7983810614451</v>
      </c>
      <c r="CZ32" s="389">
        <f t="shared" si="140"/>
        <v>11278.562118495865</v>
      </c>
      <c r="DA32" s="390">
        <f t="shared" si="141"/>
        <v>73959.171092036646</v>
      </c>
      <c r="DB32" s="338" t="s">
        <v>336</v>
      </c>
      <c r="DC32" s="388">
        <f t="shared" si="154"/>
        <v>56956.738698404122</v>
      </c>
      <c r="DD32" s="389">
        <f t="shared" si="142"/>
        <v>6350.6763648720598</v>
      </c>
      <c r="DE32" s="389">
        <f t="shared" si="143"/>
        <v>11391.347739680825</v>
      </c>
      <c r="DF32" s="390">
        <f t="shared" si="144"/>
        <v>74698.762802957004</v>
      </c>
      <c r="DG32" s="547"/>
      <c r="DK32" s="258">
        <v>-0.2775000000037835</v>
      </c>
    </row>
    <row r="33" spans="1:115" ht="13.5" x14ac:dyDescent="0.25">
      <c r="A33" s="346"/>
      <c r="B33" s="338" t="s">
        <v>35</v>
      </c>
      <c r="C33" s="388">
        <v>45930</v>
      </c>
      <c r="D33" s="434">
        <v>4937.4750000000004</v>
      </c>
      <c r="E33" s="389">
        <v>9186</v>
      </c>
      <c r="F33" s="390">
        <v>60053.474999999999</v>
      </c>
      <c r="G33" s="419"/>
      <c r="H33" s="388">
        <f t="shared" si="0"/>
        <v>46389.3</v>
      </c>
      <c r="I33" s="434">
        <f t="shared" si="27"/>
        <v>5033.2390500000001</v>
      </c>
      <c r="J33" s="389">
        <f t="shared" si="28"/>
        <v>9277.86</v>
      </c>
      <c r="K33" s="435">
        <f t="shared" si="29"/>
        <v>60700.399050000007</v>
      </c>
      <c r="L33" s="419"/>
      <c r="M33" s="388">
        <f t="shared" si="1"/>
        <v>46853.193000000007</v>
      </c>
      <c r="N33" s="434">
        <f t="shared" si="30"/>
        <v>5083.5714405000008</v>
      </c>
      <c r="O33" s="389">
        <f t="shared" si="31"/>
        <v>9370.638600000002</v>
      </c>
      <c r="P33" s="435">
        <f t="shared" si="32"/>
        <v>61307.403040500009</v>
      </c>
      <c r="Q33" s="419"/>
      <c r="R33" s="388">
        <f t="shared" si="91"/>
        <v>46853.193000000007</v>
      </c>
      <c r="S33" s="434">
        <f t="shared" si="33"/>
        <v>5083.5714405000008</v>
      </c>
      <c r="T33" s="389">
        <f t="shared" si="34"/>
        <v>9370.638600000002</v>
      </c>
      <c r="U33" s="435">
        <f t="shared" si="35"/>
        <v>61307.403040500009</v>
      </c>
      <c r="V33" s="419"/>
      <c r="W33" s="338" t="s">
        <v>35</v>
      </c>
      <c r="X33" s="388">
        <f t="shared" si="36"/>
        <v>47673.123877500009</v>
      </c>
      <c r="Y33" s="389">
        <f t="shared" si="37"/>
        <v>5220.2070645862514</v>
      </c>
      <c r="Z33" s="389">
        <f t="shared" si="38"/>
        <v>9534.6247755000022</v>
      </c>
      <c r="AA33" s="435">
        <f t="shared" si="39"/>
        <v>62427.955717586265</v>
      </c>
      <c r="AB33" s="419"/>
      <c r="AC33" s="338" t="s">
        <v>35</v>
      </c>
      <c r="AD33" s="388">
        <f t="shared" si="98"/>
        <v>47673.123877500009</v>
      </c>
      <c r="AE33" s="389">
        <f t="shared" si="40"/>
        <v>5267.8801884637514</v>
      </c>
      <c r="AF33" s="389">
        <f t="shared" si="41"/>
        <v>9534.6247755000022</v>
      </c>
      <c r="AG33" s="435">
        <f t="shared" si="42"/>
        <v>62475.62884146376</v>
      </c>
      <c r="AH33" s="419"/>
      <c r="AI33" s="338" t="s">
        <v>337</v>
      </c>
      <c r="AJ33" s="388">
        <f t="shared" si="99"/>
        <v>48626.586355050007</v>
      </c>
      <c r="AK33" s="389">
        <f t="shared" si="100"/>
        <v>5373.2377922330261</v>
      </c>
      <c r="AL33" s="389">
        <f t="shared" si="101"/>
        <v>9725.3172710100025</v>
      </c>
      <c r="AM33" s="390">
        <f t="shared" si="102"/>
        <v>63725.141418293038</v>
      </c>
      <c r="AN33" s="419"/>
      <c r="AO33" s="338" t="s">
        <v>337</v>
      </c>
      <c r="AP33" s="388">
        <f t="shared" si="155"/>
        <v>49126.586355050007</v>
      </c>
      <c r="AQ33" s="389">
        <f t="shared" si="103"/>
        <v>5428.4877922330261</v>
      </c>
      <c r="AR33" s="389">
        <f t="shared" si="104"/>
        <v>9825.3172710100025</v>
      </c>
      <c r="AS33" s="390">
        <f t="shared" si="105"/>
        <v>64380.391418293038</v>
      </c>
      <c r="AT33" s="338" t="s">
        <v>337</v>
      </c>
      <c r="AU33" s="388">
        <f t="shared" si="106"/>
        <v>49842.251013926252</v>
      </c>
      <c r="AV33" s="389">
        <f t="shared" si="107"/>
        <v>5507.5687370388505</v>
      </c>
      <c r="AW33" s="389">
        <f t="shared" si="108"/>
        <v>9968.4502027852504</v>
      </c>
      <c r="AX33" s="390">
        <f t="shared" si="109"/>
        <v>65318.26995375035</v>
      </c>
      <c r="AY33" s="419"/>
      <c r="AZ33" s="388">
        <f t="shared" si="110"/>
        <v>50354.751013926252</v>
      </c>
      <c r="BA33" s="389">
        <f t="shared" si="111"/>
        <v>5564.1999870388508</v>
      </c>
      <c r="BB33" s="389">
        <f t="shared" si="112"/>
        <v>10070.95020278525</v>
      </c>
      <c r="BC33" s="390">
        <f t="shared" si="113"/>
        <v>65989.901203750356</v>
      </c>
      <c r="BD33" s="419"/>
      <c r="BE33" s="388">
        <f t="shared" ref="BE33:BE34" si="161">AZ33*1.01</f>
        <v>50858.298524065518</v>
      </c>
      <c r="BF33" s="389">
        <f t="shared" si="114"/>
        <v>5619.8419869092395</v>
      </c>
      <c r="BG33" s="389">
        <f t="shared" si="115"/>
        <v>10171.659704813104</v>
      </c>
      <c r="BH33" s="390">
        <f t="shared" si="116"/>
        <v>66649.800215787865</v>
      </c>
      <c r="BI33" s="419"/>
      <c r="BJ33" s="388">
        <v>51617</v>
      </c>
      <c r="BK33" s="389">
        <f t="shared" si="117"/>
        <v>5703.6785</v>
      </c>
      <c r="BL33" s="389">
        <f t="shared" si="118"/>
        <v>10323.400000000001</v>
      </c>
      <c r="BM33" s="390">
        <f t="shared" si="119"/>
        <v>67644.078500000003</v>
      </c>
      <c r="BN33" s="338" t="s">
        <v>337</v>
      </c>
      <c r="BO33" s="388">
        <v>52650</v>
      </c>
      <c r="BP33" s="389">
        <f t="shared" si="120"/>
        <v>5817.8249999999998</v>
      </c>
      <c r="BQ33" s="389">
        <f t="shared" si="121"/>
        <v>10530</v>
      </c>
      <c r="BR33" s="390">
        <f t="shared" si="122"/>
        <v>68997.824999999997</v>
      </c>
      <c r="BS33" s="338" t="s">
        <v>337</v>
      </c>
      <c r="BT33" s="388">
        <f t="shared" ref="BT33:BT42" si="162">BO33*101.5%</f>
        <v>53439.749999999993</v>
      </c>
      <c r="BU33" s="389">
        <f t="shared" si="123"/>
        <v>5905.0923749999993</v>
      </c>
      <c r="BV33" s="389">
        <f t="shared" si="124"/>
        <v>10687.949999999999</v>
      </c>
      <c r="BW33" s="390">
        <f t="shared" si="125"/>
        <v>70032.79237499999</v>
      </c>
      <c r="BX33" s="338" t="s">
        <v>337</v>
      </c>
      <c r="BY33" s="388">
        <f t="shared" si="159"/>
        <v>54642.144374999989</v>
      </c>
      <c r="BZ33" s="389">
        <f t="shared" si="148"/>
        <v>6037.9569534374987</v>
      </c>
      <c r="CA33" s="389">
        <f t="shared" si="126"/>
        <v>10928.428874999998</v>
      </c>
      <c r="CB33" s="390">
        <f t="shared" si="127"/>
        <v>71608.530203437491</v>
      </c>
      <c r="CC33" s="338" t="s">
        <v>337</v>
      </c>
      <c r="CD33" s="388">
        <f t="shared" si="149"/>
        <v>55188.565818749987</v>
      </c>
      <c r="CE33" s="389">
        <f t="shared" si="150"/>
        <v>6098.3365229718738</v>
      </c>
      <c r="CF33" s="389">
        <f t="shared" si="128"/>
        <v>11037.713163749999</v>
      </c>
      <c r="CG33" s="390">
        <f t="shared" si="129"/>
        <v>72324.615505471855</v>
      </c>
      <c r="CH33" s="338" t="s">
        <v>337</v>
      </c>
      <c r="CI33" s="388">
        <f t="shared" si="160"/>
        <v>55740.451476937487</v>
      </c>
      <c r="CJ33" s="389">
        <f t="shared" si="64"/>
        <v>6215.06033967853</v>
      </c>
      <c r="CK33" s="389">
        <f t="shared" si="131"/>
        <v>11148.090295387497</v>
      </c>
      <c r="CL33" s="390">
        <f t="shared" si="132"/>
        <v>73103.602112003515</v>
      </c>
      <c r="CM33" s="338" t="s">
        <v>337</v>
      </c>
      <c r="CN33" s="388">
        <f t="shared" si="158"/>
        <v>56855.260506476239</v>
      </c>
      <c r="CO33" s="389">
        <f t="shared" si="133"/>
        <v>6339.3615464721006</v>
      </c>
      <c r="CP33" s="389">
        <f t="shared" si="134"/>
        <v>11371.052101295249</v>
      </c>
      <c r="CQ33" s="390">
        <f t="shared" si="135"/>
        <v>74565.674154243592</v>
      </c>
      <c r="CR33" s="338" t="s">
        <v>337</v>
      </c>
      <c r="CS33" s="388">
        <f t="shared" si="152"/>
        <v>57423.813111541</v>
      </c>
      <c r="CT33" s="389">
        <f t="shared" si="136"/>
        <v>6402.7551619368214</v>
      </c>
      <c r="CU33" s="389">
        <f t="shared" si="137"/>
        <v>11484.762622308201</v>
      </c>
      <c r="CV33" s="390">
        <f t="shared" si="138"/>
        <v>75311.330895786028</v>
      </c>
      <c r="CW33" s="338" t="s">
        <v>337</v>
      </c>
      <c r="CX33" s="388">
        <f t="shared" si="157"/>
        <v>57998.051242656409</v>
      </c>
      <c r="CY33" s="389">
        <f t="shared" si="139"/>
        <v>6466.7827135561902</v>
      </c>
      <c r="CZ33" s="389">
        <f t="shared" si="140"/>
        <v>11599.610248531282</v>
      </c>
      <c r="DA33" s="390">
        <f t="shared" si="141"/>
        <v>76064.444204743879</v>
      </c>
      <c r="DB33" s="338" t="s">
        <v>337</v>
      </c>
      <c r="DC33" s="388">
        <f t="shared" si="154"/>
        <v>58578.031755082971</v>
      </c>
      <c r="DD33" s="389">
        <f t="shared" si="142"/>
        <v>6531.4505406917515</v>
      </c>
      <c r="DE33" s="389">
        <f t="shared" si="143"/>
        <v>11715.606351016595</v>
      </c>
      <c r="DF33" s="390">
        <f t="shared" si="144"/>
        <v>76825.088646791322</v>
      </c>
      <c r="DG33" s="325" t="s">
        <v>44</v>
      </c>
      <c r="DK33" s="258">
        <v>0.47499999999854481</v>
      </c>
    </row>
    <row r="34" spans="1:115" ht="14.25" thickBot="1" x14ac:dyDescent="0.3">
      <c r="A34" s="346"/>
      <c r="B34" s="338" t="s">
        <v>36</v>
      </c>
      <c r="C34" s="422">
        <v>47255</v>
      </c>
      <c r="D34" s="437">
        <v>5079.9125000000004</v>
      </c>
      <c r="E34" s="398">
        <v>9451</v>
      </c>
      <c r="F34" s="399">
        <v>61785.912499999999</v>
      </c>
      <c r="G34" s="419"/>
      <c r="H34" s="422">
        <f t="shared" si="0"/>
        <v>47727.55</v>
      </c>
      <c r="I34" s="437">
        <f t="shared" si="27"/>
        <v>5178.4391750000004</v>
      </c>
      <c r="J34" s="398">
        <f t="shared" si="28"/>
        <v>9545.51</v>
      </c>
      <c r="K34" s="438">
        <f t="shared" si="29"/>
        <v>62451.499175000004</v>
      </c>
      <c r="L34" s="419"/>
      <c r="M34" s="422">
        <f t="shared" si="1"/>
        <v>48204.825500000006</v>
      </c>
      <c r="N34" s="437">
        <f t="shared" si="30"/>
        <v>5230.2235667500008</v>
      </c>
      <c r="O34" s="398">
        <f t="shared" si="31"/>
        <v>9640.9651000000013</v>
      </c>
      <c r="P34" s="438">
        <f t="shared" si="32"/>
        <v>63076.014166750007</v>
      </c>
      <c r="Q34" s="419"/>
      <c r="R34" s="422">
        <f t="shared" si="91"/>
        <v>48204.825500000006</v>
      </c>
      <c r="S34" s="437">
        <f t="shared" si="33"/>
        <v>5230.2235667500008</v>
      </c>
      <c r="T34" s="398">
        <f t="shared" si="34"/>
        <v>9640.9651000000013</v>
      </c>
      <c r="U34" s="438">
        <f t="shared" si="35"/>
        <v>63076.014166750007</v>
      </c>
      <c r="V34" s="419"/>
      <c r="W34" s="338" t="s">
        <v>36</v>
      </c>
      <c r="X34" s="422">
        <f t="shared" si="36"/>
        <v>49048.409946250009</v>
      </c>
      <c r="Y34" s="398">
        <f t="shared" si="37"/>
        <v>5370.8008891143763</v>
      </c>
      <c r="Z34" s="398">
        <f t="shared" si="38"/>
        <v>9809.6819892500025</v>
      </c>
      <c r="AA34" s="438">
        <f t="shared" si="39"/>
        <v>64228.892824614391</v>
      </c>
      <c r="AB34" s="419"/>
      <c r="AC34" s="338" t="s">
        <v>36</v>
      </c>
      <c r="AD34" s="422">
        <f t="shared" si="98"/>
        <v>49048.409946250009</v>
      </c>
      <c r="AE34" s="398">
        <f t="shared" si="40"/>
        <v>5419.8492990606264</v>
      </c>
      <c r="AF34" s="398">
        <f t="shared" si="41"/>
        <v>9809.6819892500025</v>
      </c>
      <c r="AG34" s="438">
        <f t="shared" si="42"/>
        <v>64277.94123456064</v>
      </c>
      <c r="AH34" s="419"/>
      <c r="AI34" s="338" t="s">
        <v>338</v>
      </c>
      <c r="AJ34" s="422">
        <f t="shared" si="99"/>
        <v>50029.378145175011</v>
      </c>
      <c r="AK34" s="398">
        <f t="shared" si="100"/>
        <v>5528.2462850418387</v>
      </c>
      <c r="AL34" s="398">
        <f t="shared" si="101"/>
        <v>10005.875629035003</v>
      </c>
      <c r="AM34" s="399">
        <f t="shared" si="102"/>
        <v>65563.500059251848</v>
      </c>
      <c r="AN34" s="419"/>
      <c r="AO34" s="338" t="s">
        <v>338</v>
      </c>
      <c r="AP34" s="422">
        <f>AJ34*1.01</f>
        <v>50529.671926626761</v>
      </c>
      <c r="AQ34" s="398">
        <f t="shared" si="103"/>
        <v>5583.5287478922573</v>
      </c>
      <c r="AR34" s="398">
        <f t="shared" si="104"/>
        <v>10105.934385325352</v>
      </c>
      <c r="AS34" s="399">
        <f t="shared" si="105"/>
        <v>66219.135059844368</v>
      </c>
      <c r="AT34" s="338" t="s">
        <v>338</v>
      </c>
      <c r="AU34" s="422">
        <f t="shared" si="106"/>
        <v>51280.112598804379</v>
      </c>
      <c r="AV34" s="398">
        <f t="shared" si="107"/>
        <v>5666.4524421678843</v>
      </c>
      <c r="AW34" s="398">
        <f t="shared" si="108"/>
        <v>10256.022519760876</v>
      </c>
      <c r="AX34" s="399">
        <f t="shared" si="109"/>
        <v>67202.58756073314</v>
      </c>
      <c r="AY34" s="419"/>
      <c r="AZ34" s="388">
        <f t="shared" si="110"/>
        <v>51792.913724792423</v>
      </c>
      <c r="BA34" s="398">
        <f t="shared" si="111"/>
        <v>5723.1169665895632</v>
      </c>
      <c r="BB34" s="398">
        <f t="shared" si="112"/>
        <v>10358.582744958485</v>
      </c>
      <c r="BC34" s="399">
        <f t="shared" si="113"/>
        <v>67874.613436340471</v>
      </c>
      <c r="BD34" s="419"/>
      <c r="BE34" s="388">
        <f t="shared" si="161"/>
        <v>52310.84286204035</v>
      </c>
      <c r="BF34" s="398">
        <f t="shared" si="114"/>
        <v>5780.3481362554585</v>
      </c>
      <c r="BG34" s="398">
        <f t="shared" si="115"/>
        <v>10462.168572408071</v>
      </c>
      <c r="BH34" s="399">
        <f t="shared" si="116"/>
        <v>68553.359570703877</v>
      </c>
      <c r="BI34" s="419"/>
      <c r="BJ34" s="388">
        <v>53091</v>
      </c>
      <c r="BK34" s="398">
        <f t="shared" si="117"/>
        <v>5866.5555000000004</v>
      </c>
      <c r="BL34" s="398">
        <f t="shared" si="118"/>
        <v>10618.2</v>
      </c>
      <c r="BM34" s="399">
        <f t="shared" si="119"/>
        <v>69575.755499999999</v>
      </c>
      <c r="BN34" s="459" t="s">
        <v>338</v>
      </c>
      <c r="BO34" s="388">
        <f t="shared" si="145"/>
        <v>54152.82</v>
      </c>
      <c r="BP34" s="398">
        <f t="shared" si="120"/>
        <v>5983.8866100000005</v>
      </c>
      <c r="BQ34" s="398">
        <f t="shared" si="121"/>
        <v>10830.564</v>
      </c>
      <c r="BR34" s="399">
        <f t="shared" si="122"/>
        <v>70967.270610000007</v>
      </c>
      <c r="BS34" s="459" t="s">
        <v>338</v>
      </c>
      <c r="BT34" s="397">
        <f t="shared" si="162"/>
        <v>54965.112299999993</v>
      </c>
      <c r="BU34" s="398">
        <f t="shared" si="123"/>
        <v>6073.644909149999</v>
      </c>
      <c r="BV34" s="398">
        <f t="shared" si="124"/>
        <v>10993.02246</v>
      </c>
      <c r="BW34" s="399">
        <f t="shared" si="125"/>
        <v>72031.779669149983</v>
      </c>
      <c r="BX34" s="459" t="s">
        <v>338</v>
      </c>
      <c r="BY34" s="397">
        <f t="shared" si="159"/>
        <v>56201.82732674999</v>
      </c>
      <c r="BZ34" s="403">
        <f t="shared" si="148"/>
        <v>6210.301919605874</v>
      </c>
      <c r="CA34" s="398">
        <f t="shared" si="126"/>
        <v>11240.365465349998</v>
      </c>
      <c r="CB34" s="399">
        <f t="shared" si="127"/>
        <v>73652.494711705862</v>
      </c>
      <c r="CC34" s="459" t="s">
        <v>338</v>
      </c>
      <c r="CD34" s="397">
        <f t="shared" si="149"/>
        <v>56763.845600017492</v>
      </c>
      <c r="CE34" s="403">
        <f t="shared" si="150"/>
        <v>6272.404938801933</v>
      </c>
      <c r="CF34" s="398">
        <f t="shared" si="128"/>
        <v>11352.769120003499</v>
      </c>
      <c r="CG34" s="399">
        <f t="shared" si="129"/>
        <v>74389.01965882293</v>
      </c>
      <c r="CH34" s="459" t="s">
        <v>338</v>
      </c>
      <c r="CI34" s="397">
        <f t="shared" si="160"/>
        <v>57331.484056017667</v>
      </c>
      <c r="CJ34" s="403">
        <f t="shared" si="64"/>
        <v>6392.4604722459699</v>
      </c>
      <c r="CK34" s="398">
        <f t="shared" si="131"/>
        <v>11466.296811203534</v>
      </c>
      <c r="CL34" s="399">
        <f t="shared" si="132"/>
        <v>75190.241339467175</v>
      </c>
      <c r="CM34" s="459" t="s">
        <v>338</v>
      </c>
      <c r="CN34" s="397">
        <f t="shared" si="158"/>
        <v>58478.113737138025</v>
      </c>
      <c r="CO34" s="403">
        <f t="shared" si="133"/>
        <v>6520.3096816908901</v>
      </c>
      <c r="CP34" s="398">
        <f t="shared" si="134"/>
        <v>11695.622747427606</v>
      </c>
      <c r="CQ34" s="399">
        <f t="shared" si="135"/>
        <v>76694.046166256521</v>
      </c>
      <c r="CR34" s="459" t="s">
        <v>338</v>
      </c>
      <c r="CS34" s="397">
        <f t="shared" si="152"/>
        <v>59062.894874509402</v>
      </c>
      <c r="CT34" s="403">
        <f t="shared" si="136"/>
        <v>6585.5127785077984</v>
      </c>
      <c r="CU34" s="398">
        <f t="shared" si="137"/>
        <v>11812.57897490188</v>
      </c>
      <c r="CV34" s="399">
        <f t="shared" si="138"/>
        <v>77460.986627919076</v>
      </c>
      <c r="CW34" s="459" t="s">
        <v>338</v>
      </c>
      <c r="CX34" s="397">
        <f t="shared" si="157"/>
        <v>59653.523823254494</v>
      </c>
      <c r="CY34" s="403">
        <f t="shared" si="139"/>
        <v>6651.3679062928759</v>
      </c>
      <c r="CZ34" s="398">
        <f t="shared" si="140"/>
        <v>11930.7047646509</v>
      </c>
      <c r="DA34" s="399">
        <f t="shared" si="141"/>
        <v>78235.596494198267</v>
      </c>
      <c r="DB34" s="459" t="s">
        <v>338</v>
      </c>
      <c r="DC34" s="397">
        <f t="shared" si="154"/>
        <v>60250.059061487038</v>
      </c>
      <c r="DD34" s="403">
        <f t="shared" si="142"/>
        <v>6717.8815853558044</v>
      </c>
      <c r="DE34" s="398">
        <f t="shared" si="143"/>
        <v>12050.011812297409</v>
      </c>
      <c r="DF34" s="399">
        <f t="shared" si="144"/>
        <v>79017.952459140259</v>
      </c>
      <c r="DG34" s="333"/>
      <c r="DK34" s="258">
        <v>-8.7500000001455192E-2</v>
      </c>
    </row>
    <row r="35" spans="1:115" ht="13.15" customHeight="1" x14ac:dyDescent="0.25">
      <c r="A35" s="35" t="s">
        <v>46</v>
      </c>
      <c r="B35" s="348" t="s">
        <v>22</v>
      </c>
      <c r="C35" s="421">
        <v>52716</v>
      </c>
      <c r="D35" s="440">
        <v>5666.97</v>
      </c>
      <c r="E35" s="400">
        <v>10543.2</v>
      </c>
      <c r="F35" s="401">
        <v>68926.17</v>
      </c>
      <c r="G35" s="419"/>
      <c r="H35" s="421">
        <f t="shared" si="0"/>
        <v>53243.16</v>
      </c>
      <c r="I35" s="440">
        <f t="shared" si="27"/>
        <v>5776.8828600000006</v>
      </c>
      <c r="J35" s="400">
        <f t="shared" si="28"/>
        <v>10648.632000000001</v>
      </c>
      <c r="K35" s="441">
        <f t="shared" si="29"/>
        <v>69668.674859999999</v>
      </c>
      <c r="L35" s="419"/>
      <c r="M35" s="421">
        <f t="shared" si="1"/>
        <v>53775.591600000007</v>
      </c>
      <c r="N35" s="440">
        <f t="shared" si="30"/>
        <v>5834.6516886000009</v>
      </c>
      <c r="O35" s="400">
        <f t="shared" si="31"/>
        <v>10755.118320000001</v>
      </c>
      <c r="P35" s="441">
        <f t="shared" si="32"/>
        <v>70365.361608600011</v>
      </c>
      <c r="Q35" s="419"/>
      <c r="R35" s="421">
        <f t="shared" si="91"/>
        <v>53775.591600000007</v>
      </c>
      <c r="S35" s="440">
        <f t="shared" si="33"/>
        <v>5834.6516886000009</v>
      </c>
      <c r="T35" s="400">
        <f t="shared" si="34"/>
        <v>10755.118320000001</v>
      </c>
      <c r="U35" s="441">
        <f t="shared" si="35"/>
        <v>70365.361608600011</v>
      </c>
      <c r="V35" s="419"/>
      <c r="W35" s="348" t="s">
        <v>22</v>
      </c>
      <c r="X35" s="421">
        <f t="shared" si="36"/>
        <v>54716.664453000012</v>
      </c>
      <c r="Y35" s="400">
        <f t="shared" si="37"/>
        <v>5991.4747576035015</v>
      </c>
      <c r="Z35" s="400">
        <f t="shared" si="38"/>
        <v>10943.332890600002</v>
      </c>
      <c r="AA35" s="441">
        <f t="shared" si="39"/>
        <v>71651.472101203515</v>
      </c>
      <c r="AB35" s="419"/>
      <c r="AC35" s="348" t="s">
        <v>22</v>
      </c>
      <c r="AD35" s="421">
        <f t="shared" si="98"/>
        <v>54716.664453000012</v>
      </c>
      <c r="AE35" s="400">
        <f t="shared" si="40"/>
        <v>6046.1914220565013</v>
      </c>
      <c r="AF35" s="400">
        <f t="shared" si="41"/>
        <v>10943.332890600002</v>
      </c>
      <c r="AG35" s="441">
        <f t="shared" si="42"/>
        <v>71706.188765656523</v>
      </c>
      <c r="AH35" s="419"/>
      <c r="AI35" s="348" t="s">
        <v>22</v>
      </c>
      <c r="AJ35" s="421">
        <f t="shared" si="99"/>
        <v>55810.997742060012</v>
      </c>
      <c r="AK35" s="400">
        <f t="shared" si="100"/>
        <v>6167.1152504976317</v>
      </c>
      <c r="AL35" s="400">
        <f t="shared" si="101"/>
        <v>11162.199548412003</v>
      </c>
      <c r="AM35" s="401">
        <f t="shared" si="102"/>
        <v>73140.312540969651</v>
      </c>
      <c r="AN35" s="419"/>
      <c r="AO35" s="348" t="s">
        <v>22</v>
      </c>
      <c r="AP35" s="421">
        <f>AJ35*1.01</f>
        <v>56369.107719480613</v>
      </c>
      <c r="AQ35" s="400">
        <f t="shared" si="103"/>
        <v>6228.7864030026076</v>
      </c>
      <c r="AR35" s="400">
        <f t="shared" si="104"/>
        <v>11273.821543896123</v>
      </c>
      <c r="AS35" s="401">
        <f t="shared" si="105"/>
        <v>73871.715666379343</v>
      </c>
      <c r="AT35" s="348" t="s">
        <v>22</v>
      </c>
      <c r="AU35" s="421">
        <f t="shared" si="106"/>
        <v>57206.272685611504</v>
      </c>
      <c r="AV35" s="400">
        <f t="shared" si="107"/>
        <v>6321.2931317600714</v>
      </c>
      <c r="AW35" s="400">
        <f t="shared" si="108"/>
        <v>11441.254537122302</v>
      </c>
      <c r="AX35" s="401">
        <f t="shared" si="109"/>
        <v>74968.820354493888</v>
      </c>
      <c r="AY35" s="419"/>
      <c r="AZ35" s="421">
        <f t="shared" si="110"/>
        <v>57778.335412467626</v>
      </c>
      <c r="BA35" s="400">
        <f t="shared" si="111"/>
        <v>6384.5060630776725</v>
      </c>
      <c r="BB35" s="400">
        <f t="shared" si="112"/>
        <v>11555.667082493526</v>
      </c>
      <c r="BC35" s="401">
        <f t="shared" si="113"/>
        <v>75718.508558038826</v>
      </c>
      <c r="BD35" s="419"/>
      <c r="BE35" s="421">
        <f>AZ35*1.01</f>
        <v>58356.118766592306</v>
      </c>
      <c r="BF35" s="400">
        <f t="shared" si="114"/>
        <v>6448.3511237084494</v>
      </c>
      <c r="BG35" s="400">
        <f t="shared" si="115"/>
        <v>11671.223753318462</v>
      </c>
      <c r="BH35" s="401">
        <f t="shared" si="116"/>
        <v>76475.693643619219</v>
      </c>
      <c r="BI35" s="419"/>
      <c r="BJ35" s="402">
        <v>59227</v>
      </c>
      <c r="BK35" s="400">
        <f t="shared" si="117"/>
        <v>6544.5834999999997</v>
      </c>
      <c r="BL35" s="400">
        <f t="shared" si="118"/>
        <v>11845.400000000001</v>
      </c>
      <c r="BM35" s="401">
        <f t="shared" si="119"/>
        <v>77616.983500000002</v>
      </c>
      <c r="BN35" s="338" t="s">
        <v>22</v>
      </c>
      <c r="BO35" s="402">
        <f>BJ35*1.02</f>
        <v>60411.54</v>
      </c>
      <c r="BP35" s="400">
        <f t="shared" si="120"/>
        <v>6675.4751699999997</v>
      </c>
      <c r="BQ35" s="400">
        <f t="shared" si="121"/>
        <v>12082.308000000001</v>
      </c>
      <c r="BR35" s="401">
        <f t="shared" si="122"/>
        <v>79169.323170000003</v>
      </c>
      <c r="BS35" s="338" t="s">
        <v>22</v>
      </c>
      <c r="BT35" s="388">
        <f t="shared" si="162"/>
        <v>61317.713099999994</v>
      </c>
      <c r="BU35" s="400">
        <f t="shared" si="123"/>
        <v>6775.6072975499992</v>
      </c>
      <c r="BV35" s="400">
        <f t="shared" si="124"/>
        <v>12263.54262</v>
      </c>
      <c r="BW35" s="401">
        <f t="shared" si="125"/>
        <v>80356.86301755</v>
      </c>
      <c r="BX35" s="338" t="s">
        <v>22</v>
      </c>
      <c r="BY35" s="388">
        <f>BT35*1.0225</f>
        <v>62697.361644749988</v>
      </c>
      <c r="BZ35" s="389">
        <f t="shared" si="148"/>
        <v>6928.058461744874</v>
      </c>
      <c r="CA35" s="400">
        <f t="shared" si="126"/>
        <v>12539.472328949998</v>
      </c>
      <c r="CB35" s="401">
        <f t="shared" si="127"/>
        <v>82164.892435444854</v>
      </c>
      <c r="CC35" s="338" t="s">
        <v>22</v>
      </c>
      <c r="CD35" s="388">
        <f t="shared" si="149"/>
        <v>63324.335261197491</v>
      </c>
      <c r="CE35" s="389">
        <f t="shared" si="150"/>
        <v>6997.3390463623227</v>
      </c>
      <c r="CF35" s="400">
        <f t="shared" si="128"/>
        <v>12664.867052239499</v>
      </c>
      <c r="CG35" s="401">
        <f t="shared" si="129"/>
        <v>82986.541359799317</v>
      </c>
      <c r="CH35" s="338" t="s">
        <v>22</v>
      </c>
      <c r="CI35" s="388">
        <f t="shared" si="160"/>
        <v>63957.57861380947</v>
      </c>
      <c r="CJ35" s="389">
        <f t="shared" si="64"/>
        <v>7131.2700154397562</v>
      </c>
      <c r="CK35" s="400">
        <f t="shared" si="131"/>
        <v>12791.515722761895</v>
      </c>
      <c r="CL35" s="401">
        <f t="shared" si="132"/>
        <v>83880.364352011122</v>
      </c>
      <c r="CM35" s="338" t="s">
        <v>22</v>
      </c>
      <c r="CN35" s="388">
        <f t="shared" si="158"/>
        <v>65236.730186085661</v>
      </c>
      <c r="CO35" s="389">
        <f t="shared" si="133"/>
        <v>7273.8954157485514</v>
      </c>
      <c r="CP35" s="400">
        <f t="shared" si="134"/>
        <v>13047.346037217132</v>
      </c>
      <c r="CQ35" s="401">
        <f t="shared" si="135"/>
        <v>85557.971639051335</v>
      </c>
      <c r="CR35" s="338" t="s">
        <v>22</v>
      </c>
      <c r="CS35" s="388">
        <f t="shared" si="152"/>
        <v>65889.097487946521</v>
      </c>
      <c r="CT35" s="389">
        <f t="shared" si="136"/>
        <v>7346.6343699060371</v>
      </c>
      <c r="CU35" s="400">
        <f t="shared" si="137"/>
        <v>13177.819497589306</v>
      </c>
      <c r="CV35" s="401">
        <f t="shared" si="138"/>
        <v>86413.551355441858</v>
      </c>
      <c r="CW35" s="338" t="s">
        <v>22</v>
      </c>
      <c r="CX35" s="388">
        <f t="shared" si="157"/>
        <v>66547.98846282599</v>
      </c>
      <c r="CY35" s="389">
        <f t="shared" si="139"/>
        <v>7420.1007136050976</v>
      </c>
      <c r="CZ35" s="400">
        <f t="shared" si="140"/>
        <v>13309.597692565199</v>
      </c>
      <c r="DA35" s="401">
        <f t="shared" si="141"/>
        <v>87277.686868996301</v>
      </c>
      <c r="DB35" s="338" t="s">
        <v>22</v>
      </c>
      <c r="DC35" s="388">
        <f t="shared" si="154"/>
        <v>67213.468347454254</v>
      </c>
      <c r="DD35" s="389">
        <f t="shared" si="142"/>
        <v>7494.3017207411494</v>
      </c>
      <c r="DE35" s="400">
        <f t="shared" si="143"/>
        <v>13442.693669490851</v>
      </c>
      <c r="DF35" s="401">
        <f t="shared" si="144"/>
        <v>88150.463737686252</v>
      </c>
      <c r="DG35" s="326" t="s">
        <v>343</v>
      </c>
      <c r="DK35" s="258">
        <v>0.16999999999825377</v>
      </c>
    </row>
    <row r="36" spans="1:115" ht="13.5" x14ac:dyDescent="0.25">
      <c r="A36" s="416" t="s">
        <v>67</v>
      </c>
      <c r="B36" s="338" t="s">
        <v>24</v>
      </c>
      <c r="C36" s="388">
        <v>54245</v>
      </c>
      <c r="D36" s="434">
        <v>5831.3374999999996</v>
      </c>
      <c r="E36" s="389">
        <v>10849</v>
      </c>
      <c r="F36" s="390">
        <v>70925.337499999994</v>
      </c>
      <c r="G36" s="419"/>
      <c r="H36" s="388">
        <f t="shared" si="0"/>
        <v>54787.45</v>
      </c>
      <c r="I36" s="434">
        <f t="shared" si="27"/>
        <v>5944.4383250000001</v>
      </c>
      <c r="J36" s="389">
        <f t="shared" si="28"/>
        <v>10957.49</v>
      </c>
      <c r="K36" s="435">
        <f t="shared" si="29"/>
        <v>71689.378324999998</v>
      </c>
      <c r="L36" s="419"/>
      <c r="M36" s="388">
        <f t="shared" si="1"/>
        <v>55335.324499999995</v>
      </c>
      <c r="N36" s="434">
        <f t="shared" si="30"/>
        <v>6003.8827082499993</v>
      </c>
      <c r="O36" s="389">
        <f t="shared" si="31"/>
        <v>11067.064899999999</v>
      </c>
      <c r="P36" s="435">
        <f t="shared" si="32"/>
        <v>72406.272108249992</v>
      </c>
      <c r="Q36" s="419"/>
      <c r="R36" s="388">
        <f t="shared" si="91"/>
        <v>55335.324499999995</v>
      </c>
      <c r="S36" s="434">
        <f t="shared" si="33"/>
        <v>6003.8827082499993</v>
      </c>
      <c r="T36" s="389">
        <f t="shared" si="34"/>
        <v>11067.064899999999</v>
      </c>
      <c r="U36" s="435">
        <f t="shared" si="35"/>
        <v>72406.272108249992</v>
      </c>
      <c r="V36" s="419"/>
      <c r="W36" s="338" t="s">
        <v>24</v>
      </c>
      <c r="X36" s="388">
        <f t="shared" si="36"/>
        <v>56303.692678749998</v>
      </c>
      <c r="Y36" s="389">
        <f t="shared" si="37"/>
        <v>6165.2543483231248</v>
      </c>
      <c r="Z36" s="389">
        <f t="shared" si="38"/>
        <v>11260.738535750001</v>
      </c>
      <c r="AA36" s="435">
        <f t="shared" si="39"/>
        <v>73729.685562823128</v>
      </c>
      <c r="AB36" s="419"/>
      <c r="AC36" s="338" t="s">
        <v>24</v>
      </c>
      <c r="AD36" s="388">
        <f t="shared" si="98"/>
        <v>56303.692678749998</v>
      </c>
      <c r="AE36" s="389">
        <f t="shared" si="40"/>
        <v>6221.5580410018747</v>
      </c>
      <c r="AF36" s="389">
        <f t="shared" si="41"/>
        <v>11260.738535750001</v>
      </c>
      <c r="AG36" s="435">
        <f t="shared" si="42"/>
        <v>73785.989255501874</v>
      </c>
      <c r="AH36" s="419"/>
      <c r="AI36" s="338" t="s">
        <v>24</v>
      </c>
      <c r="AJ36" s="388">
        <f t="shared" si="99"/>
        <v>57429.766532324997</v>
      </c>
      <c r="AK36" s="389">
        <f t="shared" si="100"/>
        <v>6345.9892018219125</v>
      </c>
      <c r="AL36" s="389">
        <f t="shared" si="101"/>
        <v>11485.953306465</v>
      </c>
      <c r="AM36" s="390">
        <f t="shared" si="102"/>
        <v>75261.70904061191</v>
      </c>
      <c r="AN36" s="419"/>
      <c r="AO36" s="338" t="s">
        <v>24</v>
      </c>
      <c r="AP36" s="388">
        <f>AJ36*1.01</f>
        <v>58004.064197648244</v>
      </c>
      <c r="AQ36" s="389">
        <f t="shared" si="103"/>
        <v>6409.4490938401314</v>
      </c>
      <c r="AR36" s="389">
        <f t="shared" si="104"/>
        <v>11600.81283952965</v>
      </c>
      <c r="AS36" s="390">
        <f t="shared" si="105"/>
        <v>76014.326131018024</v>
      </c>
      <c r="AT36" s="338" t="s">
        <v>24</v>
      </c>
      <c r="AU36" s="388">
        <f t="shared" si="106"/>
        <v>58865.510695633115</v>
      </c>
      <c r="AV36" s="389">
        <f t="shared" si="107"/>
        <v>6504.6389318674592</v>
      </c>
      <c r="AW36" s="389">
        <f t="shared" si="108"/>
        <v>11773.102139126624</v>
      </c>
      <c r="AX36" s="390">
        <f t="shared" si="109"/>
        <v>77143.251766627203</v>
      </c>
      <c r="AY36" s="419"/>
      <c r="AZ36" s="388">
        <f t="shared" si="110"/>
        <v>59454.165802589443</v>
      </c>
      <c r="BA36" s="389">
        <f t="shared" si="111"/>
        <v>6569.6853211861335</v>
      </c>
      <c r="BB36" s="389">
        <f t="shared" si="112"/>
        <v>11890.83316051789</v>
      </c>
      <c r="BC36" s="390">
        <f t="shared" si="113"/>
        <v>77914.684284293471</v>
      </c>
      <c r="BD36" s="419"/>
      <c r="BE36" s="388">
        <f>AZ36*1.01</f>
        <v>60048.70746061534</v>
      </c>
      <c r="BF36" s="389">
        <f t="shared" si="114"/>
        <v>6635.3821743979952</v>
      </c>
      <c r="BG36" s="389">
        <f t="shared" si="115"/>
        <v>12009.741492123068</v>
      </c>
      <c r="BH36" s="390">
        <f t="shared" si="116"/>
        <v>78693.831127136407</v>
      </c>
      <c r="BI36" s="419"/>
      <c r="BJ36" s="388">
        <v>60945</v>
      </c>
      <c r="BK36" s="389">
        <f t="shared" si="117"/>
        <v>6734.4224999999997</v>
      </c>
      <c r="BL36" s="389">
        <f t="shared" si="118"/>
        <v>12189</v>
      </c>
      <c r="BM36" s="390">
        <f t="shared" si="119"/>
        <v>79868.422500000001</v>
      </c>
      <c r="BN36" s="338" t="s">
        <v>24</v>
      </c>
      <c r="BO36" s="388">
        <f t="shared" ref="BO36:BO42" si="163">BJ36*1.02</f>
        <v>62163.9</v>
      </c>
      <c r="BP36" s="389">
        <f t="shared" si="120"/>
        <v>6869.1109500000002</v>
      </c>
      <c r="BQ36" s="389">
        <f t="shared" si="121"/>
        <v>12432.78</v>
      </c>
      <c r="BR36" s="390">
        <f t="shared" si="122"/>
        <v>81465.790949999995</v>
      </c>
      <c r="BS36" s="338" t="s">
        <v>24</v>
      </c>
      <c r="BT36" s="388">
        <f t="shared" si="162"/>
        <v>63096.358499999995</v>
      </c>
      <c r="BU36" s="389">
        <f t="shared" si="123"/>
        <v>6972.1476142499996</v>
      </c>
      <c r="BV36" s="389">
        <f t="shared" si="124"/>
        <v>12619.271699999999</v>
      </c>
      <c r="BW36" s="390">
        <f t="shared" si="125"/>
        <v>82687.777814249988</v>
      </c>
      <c r="BX36" s="338" t="s">
        <v>24</v>
      </c>
      <c r="BY36" s="388">
        <f t="shared" ref="BY36:BY42" si="164">BT36*1.0225</f>
        <v>64516.026566249995</v>
      </c>
      <c r="BZ36" s="389">
        <f t="shared" si="148"/>
        <v>7129.0209355706247</v>
      </c>
      <c r="CA36" s="389">
        <f t="shared" si="126"/>
        <v>12903.20531325</v>
      </c>
      <c r="CB36" s="390">
        <f t="shared" si="127"/>
        <v>84548.25281507062</v>
      </c>
      <c r="CC36" s="338" t="s">
        <v>24</v>
      </c>
      <c r="CD36" s="388">
        <f t="shared" si="149"/>
        <v>65161.186831912499</v>
      </c>
      <c r="CE36" s="389">
        <f t="shared" si="150"/>
        <v>7200.3111449263315</v>
      </c>
      <c r="CF36" s="389">
        <f t="shared" si="128"/>
        <v>13032.2373663825</v>
      </c>
      <c r="CG36" s="390">
        <f t="shared" si="129"/>
        <v>85393.735343221328</v>
      </c>
      <c r="CH36" s="338" t="s">
        <v>24</v>
      </c>
      <c r="CI36" s="388">
        <f t="shared" si="160"/>
        <v>65812.798700231622</v>
      </c>
      <c r="CJ36" s="389">
        <f t="shared" si="64"/>
        <v>7338.1270550758263</v>
      </c>
      <c r="CK36" s="389">
        <f t="shared" si="131"/>
        <v>13162.559740046325</v>
      </c>
      <c r="CL36" s="390">
        <f t="shared" si="132"/>
        <v>86313.485495353772</v>
      </c>
      <c r="CM36" s="338" t="s">
        <v>24</v>
      </c>
      <c r="CN36" s="388">
        <f t="shared" si="158"/>
        <v>67129.054674236249</v>
      </c>
      <c r="CO36" s="389">
        <f t="shared" si="133"/>
        <v>7484.8895961773424</v>
      </c>
      <c r="CP36" s="389">
        <f t="shared" si="134"/>
        <v>13425.81093484725</v>
      </c>
      <c r="CQ36" s="390">
        <f t="shared" si="135"/>
        <v>88039.755205260837</v>
      </c>
      <c r="CR36" s="338" t="s">
        <v>24</v>
      </c>
      <c r="CS36" s="388">
        <f t="shared" si="152"/>
        <v>67800.345220978619</v>
      </c>
      <c r="CT36" s="389">
        <f t="shared" si="136"/>
        <v>7559.7384921391158</v>
      </c>
      <c r="CU36" s="389">
        <f t="shared" si="137"/>
        <v>13560.069044195725</v>
      </c>
      <c r="CV36" s="390">
        <f t="shared" si="138"/>
        <v>88920.152757313466</v>
      </c>
      <c r="CW36" s="338" t="s">
        <v>24</v>
      </c>
      <c r="CX36" s="388">
        <f t="shared" si="157"/>
        <v>68478.348673188404</v>
      </c>
      <c r="CY36" s="389">
        <f t="shared" si="139"/>
        <v>7635.3358770605073</v>
      </c>
      <c r="CZ36" s="389">
        <f t="shared" si="140"/>
        <v>13695.669734637682</v>
      </c>
      <c r="DA36" s="390">
        <f t="shared" si="141"/>
        <v>89809.354284886591</v>
      </c>
      <c r="DB36" s="338" t="s">
        <v>24</v>
      </c>
      <c r="DC36" s="388">
        <f t="shared" si="154"/>
        <v>69163.132159920293</v>
      </c>
      <c r="DD36" s="389">
        <f t="shared" si="142"/>
        <v>7711.6892358311125</v>
      </c>
      <c r="DE36" s="389">
        <f t="shared" si="143"/>
        <v>13832.626431984059</v>
      </c>
      <c r="DF36" s="390">
        <f t="shared" si="144"/>
        <v>90707.447827735465</v>
      </c>
      <c r="DG36" s="23" t="s">
        <v>344</v>
      </c>
      <c r="DK36" s="258">
        <v>0.33749999999417923</v>
      </c>
    </row>
    <row r="37" spans="1:115" ht="14.25" customHeight="1" x14ac:dyDescent="0.25">
      <c r="A37" s="346"/>
      <c r="B37" s="338" t="s">
        <v>26</v>
      </c>
      <c r="C37" s="388">
        <v>55820</v>
      </c>
      <c r="D37" s="434">
        <v>6000.65</v>
      </c>
      <c r="E37" s="389">
        <v>11164</v>
      </c>
      <c r="F37" s="390">
        <v>72984.649999999994</v>
      </c>
      <c r="G37" s="419"/>
      <c r="H37" s="388">
        <f t="shared" si="0"/>
        <v>56378.2</v>
      </c>
      <c r="I37" s="434">
        <f t="shared" si="27"/>
        <v>6117.0346999999992</v>
      </c>
      <c r="J37" s="389">
        <f t="shared" si="28"/>
        <v>11275.64</v>
      </c>
      <c r="K37" s="435">
        <f t="shared" si="29"/>
        <v>73770.874699999986</v>
      </c>
      <c r="L37" s="419"/>
      <c r="M37" s="388">
        <f t="shared" si="1"/>
        <v>56941.981999999996</v>
      </c>
      <c r="N37" s="434">
        <f t="shared" si="30"/>
        <v>6178.2050469999995</v>
      </c>
      <c r="O37" s="389">
        <f t="shared" si="31"/>
        <v>11388.3964</v>
      </c>
      <c r="P37" s="435">
        <f t="shared" si="32"/>
        <v>74508.583446999997</v>
      </c>
      <c r="Q37" s="419"/>
      <c r="R37" s="388">
        <f t="shared" si="91"/>
        <v>56941.981999999996</v>
      </c>
      <c r="S37" s="434">
        <f t="shared" si="33"/>
        <v>6178.2050469999995</v>
      </c>
      <c r="T37" s="389">
        <f t="shared" si="34"/>
        <v>11388.3964</v>
      </c>
      <c r="U37" s="435">
        <f t="shared" si="35"/>
        <v>74508.583446999997</v>
      </c>
      <c r="V37" s="419"/>
      <c r="W37" s="338" t="s">
        <v>26</v>
      </c>
      <c r="X37" s="388">
        <f t="shared" si="36"/>
        <v>57938.466684999999</v>
      </c>
      <c r="Y37" s="389">
        <f t="shared" si="37"/>
        <v>6344.2621020075003</v>
      </c>
      <c r="Z37" s="389">
        <f t="shared" si="38"/>
        <v>11587.693337000001</v>
      </c>
      <c r="AA37" s="435">
        <f t="shared" si="39"/>
        <v>75870.422124007498</v>
      </c>
      <c r="AB37" s="419"/>
      <c r="AC37" s="338" t="s">
        <v>26</v>
      </c>
      <c r="AD37" s="388">
        <f t="shared" si="98"/>
        <v>57938.466684999999</v>
      </c>
      <c r="AE37" s="389">
        <f t="shared" si="40"/>
        <v>6402.2005686925004</v>
      </c>
      <c r="AF37" s="389">
        <f t="shared" si="41"/>
        <v>11587.693337000001</v>
      </c>
      <c r="AG37" s="435">
        <f t="shared" si="42"/>
        <v>75928.360590692508</v>
      </c>
      <c r="AH37" s="419"/>
      <c r="AI37" s="338" t="s">
        <v>26</v>
      </c>
      <c r="AJ37" s="388">
        <f t="shared" si="99"/>
        <v>59097.236018700001</v>
      </c>
      <c r="AK37" s="389">
        <f t="shared" si="100"/>
        <v>6530.24458006635</v>
      </c>
      <c r="AL37" s="389">
        <f t="shared" si="101"/>
        <v>11819.447203740001</v>
      </c>
      <c r="AM37" s="390">
        <f t="shared" si="102"/>
        <v>77446.927802506354</v>
      </c>
      <c r="AN37" s="419"/>
      <c r="AO37" s="338" t="s">
        <v>26</v>
      </c>
      <c r="AP37" s="388">
        <f t="shared" ref="AP37:AP38" si="165">AJ37*1.01</f>
        <v>59688.208378887</v>
      </c>
      <c r="AQ37" s="389">
        <f t="shared" si="103"/>
        <v>6595.5470258670139</v>
      </c>
      <c r="AR37" s="389">
        <f t="shared" si="104"/>
        <v>11937.6416757774</v>
      </c>
      <c r="AS37" s="390">
        <f t="shared" si="105"/>
        <v>78221.397080531417</v>
      </c>
      <c r="AT37" s="338" t="s">
        <v>26</v>
      </c>
      <c r="AU37" s="388">
        <f t="shared" si="106"/>
        <v>60574.666919167496</v>
      </c>
      <c r="AV37" s="389">
        <f t="shared" si="107"/>
        <v>6693.5006945680079</v>
      </c>
      <c r="AW37" s="389">
        <f t="shared" si="108"/>
        <v>12114.933383833501</v>
      </c>
      <c r="AX37" s="390">
        <f t="shared" si="109"/>
        <v>79383.10099756901</v>
      </c>
      <c r="AY37" s="419"/>
      <c r="AZ37" s="388">
        <f t="shared" si="110"/>
        <v>61180.413588359173</v>
      </c>
      <c r="BA37" s="389">
        <f t="shared" si="111"/>
        <v>6760.4357015136884</v>
      </c>
      <c r="BB37" s="389">
        <f t="shared" si="112"/>
        <v>12236.082717671836</v>
      </c>
      <c r="BC37" s="390">
        <f t="shared" si="113"/>
        <v>80176.932007544689</v>
      </c>
      <c r="BD37" s="419"/>
      <c r="BE37" s="388">
        <f t="shared" ref="BE37:BE38" si="166">AZ37*1.01</f>
        <v>61792.217724242764</v>
      </c>
      <c r="BF37" s="389">
        <f t="shared" si="114"/>
        <v>6828.0400585288253</v>
      </c>
      <c r="BG37" s="389">
        <f t="shared" si="115"/>
        <v>12358.443544848553</v>
      </c>
      <c r="BH37" s="390">
        <f t="shared" si="116"/>
        <v>80978.701327620132</v>
      </c>
      <c r="BI37" s="419"/>
      <c r="BJ37" s="388">
        <v>62715</v>
      </c>
      <c r="BK37" s="389">
        <f t="shared" si="117"/>
        <v>6930.0074999999997</v>
      </c>
      <c r="BL37" s="389">
        <f t="shared" si="118"/>
        <v>12543</v>
      </c>
      <c r="BM37" s="390">
        <f t="shared" si="119"/>
        <v>82188.007500000007</v>
      </c>
      <c r="BN37" s="338" t="s">
        <v>26</v>
      </c>
      <c r="BO37" s="388">
        <f t="shared" si="163"/>
        <v>63969.3</v>
      </c>
      <c r="BP37" s="389">
        <f t="shared" si="120"/>
        <v>7068.6076500000008</v>
      </c>
      <c r="BQ37" s="389">
        <f t="shared" si="121"/>
        <v>12793.86</v>
      </c>
      <c r="BR37" s="390">
        <f t="shared" si="122"/>
        <v>83831.767650000009</v>
      </c>
      <c r="BS37" s="338" t="s">
        <v>26</v>
      </c>
      <c r="BT37" s="388">
        <v>64928</v>
      </c>
      <c r="BU37" s="389">
        <f t="shared" si="123"/>
        <v>7174.5439999999999</v>
      </c>
      <c r="BV37" s="389">
        <f t="shared" si="124"/>
        <v>12985.6</v>
      </c>
      <c r="BW37" s="390">
        <f t="shared" si="125"/>
        <v>85088.144</v>
      </c>
      <c r="BX37" s="338" t="s">
        <v>26</v>
      </c>
      <c r="BY37" s="388">
        <f t="shared" si="164"/>
        <v>66388.88</v>
      </c>
      <c r="BZ37" s="389">
        <f t="shared" si="148"/>
        <v>7335.9712400000008</v>
      </c>
      <c r="CA37" s="389">
        <f t="shared" si="126"/>
        <v>13277.776000000002</v>
      </c>
      <c r="CB37" s="390">
        <f>SUM(BY37:CA37)+1</f>
        <v>87003.627240000002</v>
      </c>
      <c r="CC37" s="338" t="s">
        <v>26</v>
      </c>
      <c r="CD37" s="388">
        <f t="shared" si="149"/>
        <v>67052.768800000005</v>
      </c>
      <c r="CE37" s="389">
        <f t="shared" si="150"/>
        <v>7409.3309524000006</v>
      </c>
      <c r="CF37" s="389">
        <f t="shared" si="128"/>
        <v>13410.553760000003</v>
      </c>
      <c r="CG37" s="390">
        <f>SUM(CD37:CF37)+1</f>
        <v>87873.653512400022</v>
      </c>
      <c r="CH37" s="338" t="s">
        <v>26</v>
      </c>
      <c r="CI37" s="388">
        <f>CD37*1.01</f>
        <v>67723.296488000007</v>
      </c>
      <c r="CJ37" s="389">
        <f t="shared" si="64"/>
        <v>7551.1475584120008</v>
      </c>
      <c r="CK37" s="389">
        <f t="shared" si="131"/>
        <v>13544.659297600003</v>
      </c>
      <c r="CL37" s="390">
        <f>SUM(CI37:CK37)+1</f>
        <v>88820.103344012023</v>
      </c>
      <c r="CM37" s="338" t="s">
        <v>26</v>
      </c>
      <c r="CN37" s="388">
        <f t="shared" si="158"/>
        <v>69077.762417760008</v>
      </c>
      <c r="CO37" s="389">
        <f t="shared" si="133"/>
        <v>7702.1705095802408</v>
      </c>
      <c r="CP37" s="389">
        <f t="shared" si="134"/>
        <v>13815.552483552003</v>
      </c>
      <c r="CQ37" s="390">
        <f>SUM(CN37:CP37)+1</f>
        <v>90596.485410892259</v>
      </c>
      <c r="CR37" s="338" t="s">
        <v>26</v>
      </c>
      <c r="CS37" s="388">
        <f t="shared" si="152"/>
        <v>69768.540041937609</v>
      </c>
      <c r="CT37" s="389">
        <f t="shared" si="136"/>
        <v>7779.1922146760435</v>
      </c>
      <c r="CU37" s="389">
        <f t="shared" si="137"/>
        <v>13953.708008387523</v>
      </c>
      <c r="CV37" s="390">
        <f>SUM(CS37:CU37)+1</f>
        <v>91502.440265001176</v>
      </c>
      <c r="CW37" s="338" t="s">
        <v>26</v>
      </c>
      <c r="CX37" s="388">
        <f t="shared" si="157"/>
        <v>70466.225442356983</v>
      </c>
      <c r="CY37" s="389">
        <f t="shared" si="139"/>
        <v>7856.9841368228035</v>
      </c>
      <c r="CZ37" s="389">
        <f t="shared" si="140"/>
        <v>14093.245088471398</v>
      </c>
      <c r="DA37" s="390">
        <f>SUM(CX37:CZ37)+1</f>
        <v>92417.454667651182</v>
      </c>
      <c r="DB37" s="338" t="s">
        <v>26</v>
      </c>
      <c r="DC37" s="388">
        <f t="shared" si="154"/>
        <v>71170.887696780555</v>
      </c>
      <c r="DD37" s="389">
        <f t="shared" si="142"/>
        <v>7935.553978191032</v>
      </c>
      <c r="DE37" s="389">
        <f t="shared" si="143"/>
        <v>14234.177539356111</v>
      </c>
      <c r="DF37" s="390">
        <f>SUM(DC37:DE37)+1</f>
        <v>93341.6192143277</v>
      </c>
      <c r="DG37" s="547" t="s">
        <v>345</v>
      </c>
      <c r="DK37" s="258">
        <v>0.64999999999417923</v>
      </c>
    </row>
    <row r="38" spans="1:115" ht="12.75" customHeight="1" thickBot="1" x14ac:dyDescent="0.3">
      <c r="A38" s="346"/>
      <c r="B38" s="338" t="s">
        <v>28</v>
      </c>
      <c r="C38" s="422">
        <v>57442</v>
      </c>
      <c r="D38" s="437">
        <v>6175.0150000000003</v>
      </c>
      <c r="E38" s="398">
        <v>11488.400000000001</v>
      </c>
      <c r="F38" s="399">
        <v>75105.415000000008</v>
      </c>
      <c r="G38" s="419"/>
      <c r="H38" s="422">
        <f t="shared" si="0"/>
        <v>58016.42</v>
      </c>
      <c r="I38" s="437">
        <f t="shared" si="27"/>
        <v>6294.7815700000001</v>
      </c>
      <c r="J38" s="398">
        <f t="shared" si="28"/>
        <v>11603.284</v>
      </c>
      <c r="K38" s="438">
        <f t="shared" si="29"/>
        <v>75914.48556999999</v>
      </c>
      <c r="L38" s="419"/>
      <c r="M38" s="422">
        <f t="shared" si="1"/>
        <v>58596.584199999998</v>
      </c>
      <c r="N38" s="437">
        <f t="shared" si="30"/>
        <v>6357.7293856999995</v>
      </c>
      <c r="O38" s="398">
        <f t="shared" si="31"/>
        <v>11719.31684</v>
      </c>
      <c r="P38" s="438">
        <f t="shared" si="32"/>
        <v>76673.630425699987</v>
      </c>
      <c r="Q38" s="419"/>
      <c r="R38" s="422">
        <f t="shared" si="91"/>
        <v>58596.584199999998</v>
      </c>
      <c r="S38" s="437">
        <f t="shared" si="33"/>
        <v>6357.7293856999995</v>
      </c>
      <c r="T38" s="398">
        <f t="shared" si="34"/>
        <v>11719.31684</v>
      </c>
      <c r="U38" s="438">
        <f t="shared" si="35"/>
        <v>76673.630425699987</v>
      </c>
      <c r="V38" s="419"/>
      <c r="W38" s="338" t="s">
        <v>28</v>
      </c>
      <c r="X38" s="422">
        <f t="shared" si="36"/>
        <v>59622.024423499999</v>
      </c>
      <c r="Y38" s="398">
        <f t="shared" si="37"/>
        <v>6528.61167437325</v>
      </c>
      <c r="Z38" s="398">
        <f t="shared" si="38"/>
        <v>11924.404884700001</v>
      </c>
      <c r="AA38" s="438">
        <f t="shared" si="39"/>
        <v>78075.040982573264</v>
      </c>
      <c r="AB38" s="419"/>
      <c r="AC38" s="338" t="s">
        <v>28</v>
      </c>
      <c r="AD38" s="422">
        <f t="shared" si="98"/>
        <v>59622.024423499999</v>
      </c>
      <c r="AE38" s="398">
        <f t="shared" si="40"/>
        <v>6588.2336987967501</v>
      </c>
      <c r="AF38" s="398">
        <f t="shared" si="41"/>
        <v>11924.404884700001</v>
      </c>
      <c r="AG38" s="438">
        <f t="shared" si="42"/>
        <v>78134.663006996736</v>
      </c>
      <c r="AH38" s="419"/>
      <c r="AI38" s="338" t="s">
        <v>28</v>
      </c>
      <c r="AJ38" s="422">
        <f t="shared" si="99"/>
        <v>60814.464911969997</v>
      </c>
      <c r="AK38" s="398">
        <f t="shared" si="100"/>
        <v>6719.9983727726849</v>
      </c>
      <c r="AL38" s="398">
        <f t="shared" si="101"/>
        <v>12162.892982394</v>
      </c>
      <c r="AM38" s="399">
        <f t="shared" si="102"/>
        <v>79697.356267136682</v>
      </c>
      <c r="AN38" s="419"/>
      <c r="AO38" s="338" t="s">
        <v>28</v>
      </c>
      <c r="AP38" s="388">
        <f t="shared" si="165"/>
        <v>61422.609561089695</v>
      </c>
      <c r="AQ38" s="398">
        <f t="shared" si="103"/>
        <v>6787.1983565004111</v>
      </c>
      <c r="AR38" s="398">
        <f t="shared" si="104"/>
        <v>12284.521912217941</v>
      </c>
      <c r="AS38" s="399">
        <f t="shared" si="105"/>
        <v>80494.329829808048</v>
      </c>
      <c r="AT38" s="338" t="s">
        <v>28</v>
      </c>
      <c r="AU38" s="422">
        <f t="shared" si="106"/>
        <v>62334.826534769243</v>
      </c>
      <c r="AV38" s="398">
        <f t="shared" si="107"/>
        <v>6887.9983320920019</v>
      </c>
      <c r="AW38" s="398">
        <f t="shared" si="108"/>
        <v>12466.965306953849</v>
      </c>
      <c r="AX38" s="399">
        <f t="shared" si="109"/>
        <v>81689.790173815098</v>
      </c>
      <c r="AY38" s="419"/>
      <c r="AZ38" s="422">
        <f t="shared" si="110"/>
        <v>62958.174800116933</v>
      </c>
      <c r="BA38" s="398">
        <f t="shared" si="111"/>
        <v>6956.8783154129214</v>
      </c>
      <c r="BB38" s="398">
        <f t="shared" si="112"/>
        <v>12591.634960023388</v>
      </c>
      <c r="BC38" s="399">
        <f t="shared" si="113"/>
        <v>82506.688075553247</v>
      </c>
      <c r="BD38" s="419"/>
      <c r="BE38" s="388">
        <f t="shared" si="166"/>
        <v>63587.756548118101</v>
      </c>
      <c r="BF38" s="398">
        <f t="shared" si="114"/>
        <v>7026.4470985670505</v>
      </c>
      <c r="BG38" s="398">
        <f t="shared" si="115"/>
        <v>12717.551309623621</v>
      </c>
      <c r="BH38" s="399">
        <f t="shared" si="116"/>
        <v>83331.754956308781</v>
      </c>
      <c r="BI38" s="419"/>
      <c r="BJ38" s="397">
        <v>64537</v>
      </c>
      <c r="BK38" s="403">
        <f t="shared" si="117"/>
        <v>7131.3384999999998</v>
      </c>
      <c r="BL38" s="403">
        <f t="shared" si="118"/>
        <v>12907.400000000001</v>
      </c>
      <c r="BM38" s="404">
        <f t="shared" si="119"/>
        <v>84575.738500000007</v>
      </c>
      <c r="BN38" s="458" t="s">
        <v>28</v>
      </c>
      <c r="BO38" s="397">
        <f t="shared" si="163"/>
        <v>65827.740000000005</v>
      </c>
      <c r="BP38" s="403">
        <f t="shared" si="120"/>
        <v>7273.9652700000006</v>
      </c>
      <c r="BQ38" s="403">
        <f t="shared" si="121"/>
        <v>13165.548000000003</v>
      </c>
      <c r="BR38" s="404">
        <f t="shared" si="122"/>
        <v>86267.253270000016</v>
      </c>
      <c r="BS38" s="458" t="s">
        <v>28</v>
      </c>
      <c r="BT38" s="397">
        <f t="shared" si="162"/>
        <v>66815.156099999993</v>
      </c>
      <c r="BU38" s="403">
        <f t="shared" si="123"/>
        <v>7383.0747490499989</v>
      </c>
      <c r="BV38" s="403">
        <f t="shared" si="124"/>
        <v>13363.031219999999</v>
      </c>
      <c r="BW38" s="404">
        <f t="shared" si="125"/>
        <v>87561.26206904999</v>
      </c>
      <c r="BX38" s="458" t="s">
        <v>28</v>
      </c>
      <c r="BY38" s="397">
        <f t="shared" si="164"/>
        <v>68318.497112249985</v>
      </c>
      <c r="BZ38" s="403">
        <f t="shared" si="148"/>
        <v>7549.1939309036234</v>
      </c>
      <c r="CA38" s="403">
        <f t="shared" si="126"/>
        <v>13663.699422449998</v>
      </c>
      <c r="CB38" s="404">
        <f t="shared" ref="CB38:CB55" si="167">SUM(BY38:CA38)</f>
        <v>89531.390465603603</v>
      </c>
      <c r="CC38" s="458" t="s">
        <v>28</v>
      </c>
      <c r="CD38" s="397">
        <f t="shared" si="149"/>
        <v>69001.682083372492</v>
      </c>
      <c r="CE38" s="403">
        <f t="shared" si="150"/>
        <v>7624.6858702126601</v>
      </c>
      <c r="CF38" s="403">
        <f t="shared" si="128"/>
        <v>13800.3364166745</v>
      </c>
      <c r="CG38" s="404">
        <f t="shared" ref="CG38:CG55" si="168">SUM(CD38:CF38)</f>
        <v>90426.704370259657</v>
      </c>
      <c r="CH38" s="458" t="s">
        <v>28</v>
      </c>
      <c r="CI38" s="397">
        <f t="shared" si="160"/>
        <v>69691.69890420622</v>
      </c>
      <c r="CJ38" s="403">
        <f t="shared" si="64"/>
        <v>7770.6244278189934</v>
      </c>
      <c r="CK38" s="403">
        <f t="shared" si="131"/>
        <v>13938.339780841245</v>
      </c>
      <c r="CL38" s="404">
        <f t="shared" si="132"/>
        <v>91400.663112866459</v>
      </c>
      <c r="CM38" s="458" t="s">
        <v>28</v>
      </c>
      <c r="CN38" s="397">
        <f t="shared" si="158"/>
        <v>71085.532882290339</v>
      </c>
      <c r="CO38" s="403">
        <f t="shared" si="133"/>
        <v>7926.036916375373</v>
      </c>
      <c r="CP38" s="403">
        <f t="shared" si="134"/>
        <v>14217.106576458069</v>
      </c>
      <c r="CQ38" s="404">
        <f t="shared" ref="CQ38:CQ55" si="169">SUM(CN38:CP38)</f>
        <v>93228.676375123789</v>
      </c>
      <c r="CR38" s="458" t="s">
        <v>28</v>
      </c>
      <c r="CS38" s="397">
        <f t="shared" si="152"/>
        <v>71796.388211113241</v>
      </c>
      <c r="CT38" s="403">
        <f t="shared" si="136"/>
        <v>8005.2972855391263</v>
      </c>
      <c r="CU38" s="403">
        <f t="shared" si="137"/>
        <v>14359.277642222649</v>
      </c>
      <c r="CV38" s="404">
        <f t="shared" ref="CV38:CV55" si="170">SUM(CS38:CU38)</f>
        <v>94160.963138875013</v>
      </c>
      <c r="CW38" s="458" t="s">
        <v>28</v>
      </c>
      <c r="CX38" s="397">
        <f t="shared" si="157"/>
        <v>72514.35209322437</v>
      </c>
      <c r="CY38" s="403">
        <f t="shared" si="139"/>
        <v>8085.3502583945174</v>
      </c>
      <c r="CZ38" s="403">
        <f t="shared" si="140"/>
        <v>14502.870418644874</v>
      </c>
      <c r="DA38" s="404">
        <f t="shared" ref="DA38:DA42" si="171">SUM(CX38:CZ38)</f>
        <v>95102.572770263767</v>
      </c>
      <c r="DB38" s="458" t="s">
        <v>28</v>
      </c>
      <c r="DC38" s="397">
        <f t="shared" si="154"/>
        <v>73239.495614156607</v>
      </c>
      <c r="DD38" s="403">
        <f t="shared" si="142"/>
        <v>8166.203760978462</v>
      </c>
      <c r="DE38" s="403">
        <f t="shared" si="143"/>
        <v>14647.899122831323</v>
      </c>
      <c r="DF38" s="404">
        <f t="shared" ref="DF38:DF42" si="172">SUM(DC38:DE38)</f>
        <v>96053.598497966392</v>
      </c>
      <c r="DG38" s="548"/>
      <c r="DK38" s="258">
        <v>0.41500000000814907</v>
      </c>
    </row>
    <row r="39" spans="1:115" ht="13.15" customHeight="1" x14ac:dyDescent="0.25">
      <c r="A39" s="35" t="s">
        <v>49</v>
      </c>
      <c r="B39" s="348" t="s">
        <v>22</v>
      </c>
      <c r="C39" s="421">
        <v>64125</v>
      </c>
      <c r="D39" s="434">
        <v>6893.4375</v>
      </c>
      <c r="E39" s="389">
        <v>12825</v>
      </c>
      <c r="F39" s="390">
        <v>83843.4375</v>
      </c>
      <c r="G39" s="419"/>
      <c r="H39" s="421">
        <f t="shared" si="0"/>
        <v>64766.25</v>
      </c>
      <c r="I39" s="434">
        <f t="shared" si="27"/>
        <v>7027.1381250000004</v>
      </c>
      <c r="J39" s="389">
        <f t="shared" si="28"/>
        <v>12953.25</v>
      </c>
      <c r="K39" s="435">
        <f t="shared" si="29"/>
        <v>84746.638124999998</v>
      </c>
      <c r="L39" s="419"/>
      <c r="M39" s="421">
        <f t="shared" si="1"/>
        <v>65413.912499999999</v>
      </c>
      <c r="N39" s="434">
        <f t="shared" si="30"/>
        <v>7097.40950625</v>
      </c>
      <c r="O39" s="389">
        <f t="shared" si="31"/>
        <v>13082.782500000001</v>
      </c>
      <c r="P39" s="435">
        <f t="shared" si="32"/>
        <v>85594.104506250005</v>
      </c>
      <c r="Q39" s="419"/>
      <c r="R39" s="421">
        <f t="shared" si="91"/>
        <v>65413.912499999999</v>
      </c>
      <c r="S39" s="434">
        <f t="shared" si="33"/>
        <v>7097.40950625</v>
      </c>
      <c r="T39" s="389">
        <f t="shared" si="34"/>
        <v>13082.782500000001</v>
      </c>
      <c r="U39" s="435">
        <f t="shared" si="35"/>
        <v>85594.104506250005</v>
      </c>
      <c r="V39" s="419"/>
      <c r="W39" s="348" t="s">
        <v>22</v>
      </c>
      <c r="X39" s="421">
        <f t="shared" si="36"/>
        <v>66558.655968749998</v>
      </c>
      <c r="Y39" s="389">
        <f t="shared" si="37"/>
        <v>7288.1728285781246</v>
      </c>
      <c r="Z39" s="389">
        <f t="shared" si="38"/>
        <v>13311.73119375</v>
      </c>
      <c r="AA39" s="435">
        <f t="shared" si="39"/>
        <v>87158.559991078131</v>
      </c>
      <c r="AB39" s="419"/>
      <c r="AC39" s="348" t="s">
        <v>22</v>
      </c>
      <c r="AD39" s="421">
        <f t="shared" si="98"/>
        <v>66558.655968749998</v>
      </c>
      <c r="AE39" s="389">
        <f t="shared" si="40"/>
        <v>7354.7314845468745</v>
      </c>
      <c r="AF39" s="389">
        <f t="shared" si="41"/>
        <v>13311.73119375</v>
      </c>
      <c r="AG39" s="435">
        <f t="shared" si="42"/>
        <v>87225.118647046882</v>
      </c>
      <c r="AH39" s="419"/>
      <c r="AI39" s="348" t="s">
        <v>22</v>
      </c>
      <c r="AJ39" s="421">
        <f t="shared" si="99"/>
        <v>67889.829088125</v>
      </c>
      <c r="AK39" s="389">
        <f t="shared" si="100"/>
        <v>7501.8261142378124</v>
      </c>
      <c r="AL39" s="389">
        <f t="shared" si="101"/>
        <v>13577.965817625001</v>
      </c>
      <c r="AM39" s="390">
        <f t="shared" si="102"/>
        <v>88969.621019987826</v>
      </c>
      <c r="AN39" s="419"/>
      <c r="AO39" s="348" t="s">
        <v>22</v>
      </c>
      <c r="AP39" s="421">
        <f>AJ39*1.01</f>
        <v>68568.727379006246</v>
      </c>
      <c r="AQ39" s="389">
        <f t="shared" si="103"/>
        <v>7576.8443753801903</v>
      </c>
      <c r="AR39" s="389">
        <f t="shared" si="104"/>
        <v>13713.74547580125</v>
      </c>
      <c r="AS39" s="390">
        <f t="shared" si="105"/>
        <v>89859.317230187677</v>
      </c>
      <c r="AT39" s="348" t="s">
        <v>22</v>
      </c>
      <c r="AU39" s="421">
        <f t="shared" si="106"/>
        <v>69587.074815328117</v>
      </c>
      <c r="AV39" s="389">
        <f t="shared" si="107"/>
        <v>7689.3717670937567</v>
      </c>
      <c r="AW39" s="389">
        <f t="shared" si="108"/>
        <v>13917.414963065625</v>
      </c>
      <c r="AX39" s="390">
        <f t="shared" si="109"/>
        <v>91193.861545487511</v>
      </c>
      <c r="AY39" s="419"/>
      <c r="AZ39" s="421">
        <f t="shared" si="110"/>
        <v>70282.945563481393</v>
      </c>
      <c r="BA39" s="389">
        <f t="shared" si="111"/>
        <v>7766.2654847646936</v>
      </c>
      <c r="BB39" s="389">
        <f t="shared" si="112"/>
        <v>14056.58911269628</v>
      </c>
      <c r="BC39" s="390">
        <f t="shared" si="113"/>
        <v>92105.800160942366</v>
      </c>
      <c r="BD39" s="419"/>
      <c r="BE39" s="421">
        <f>AZ39*1.01</f>
        <v>70985.775019116205</v>
      </c>
      <c r="BF39" s="389">
        <f t="shared" si="114"/>
        <v>7843.9281396123406</v>
      </c>
      <c r="BG39" s="389">
        <f t="shared" si="115"/>
        <v>14197.155003823242</v>
      </c>
      <c r="BH39" s="390">
        <f t="shared" si="116"/>
        <v>93026.858162551784</v>
      </c>
      <c r="BI39" s="419"/>
      <c r="BJ39" s="388">
        <v>72045</v>
      </c>
      <c r="BK39" s="389">
        <f t="shared" si="117"/>
        <v>7960.9724999999999</v>
      </c>
      <c r="BL39" s="389">
        <f t="shared" si="118"/>
        <v>14409</v>
      </c>
      <c r="BM39" s="390">
        <f t="shared" si="119"/>
        <v>94414.972500000003</v>
      </c>
      <c r="BN39" s="338" t="s">
        <v>22</v>
      </c>
      <c r="BO39" s="388">
        <f t="shared" si="163"/>
        <v>73485.899999999994</v>
      </c>
      <c r="BP39" s="389">
        <f t="shared" si="120"/>
        <v>8120.1919499999995</v>
      </c>
      <c r="BQ39" s="389">
        <f t="shared" si="121"/>
        <v>14697.18</v>
      </c>
      <c r="BR39" s="390">
        <f t="shared" si="122"/>
        <v>96303.271949999995</v>
      </c>
      <c r="BS39" s="338" t="s">
        <v>22</v>
      </c>
      <c r="BT39" s="388">
        <v>74589</v>
      </c>
      <c r="BU39" s="389">
        <f t="shared" si="123"/>
        <v>8242.0845000000008</v>
      </c>
      <c r="BV39" s="389">
        <f t="shared" si="124"/>
        <v>14917.800000000001</v>
      </c>
      <c r="BW39" s="390">
        <f t="shared" si="125"/>
        <v>97748.8845</v>
      </c>
      <c r="BX39" s="338" t="s">
        <v>22</v>
      </c>
      <c r="BY39" s="388">
        <f t="shared" si="164"/>
        <v>76267.252500000002</v>
      </c>
      <c r="BZ39" s="389">
        <f t="shared" si="148"/>
        <v>8427.5314012500003</v>
      </c>
      <c r="CA39" s="389">
        <f t="shared" si="126"/>
        <v>15253.450500000001</v>
      </c>
      <c r="CB39" s="390">
        <f t="shared" si="167"/>
        <v>99948.234401250011</v>
      </c>
      <c r="CC39" s="338" t="s">
        <v>22</v>
      </c>
      <c r="CD39" s="388">
        <f t="shared" si="149"/>
        <v>77029.925025000004</v>
      </c>
      <c r="CE39" s="389">
        <f t="shared" si="150"/>
        <v>8511.8067152625008</v>
      </c>
      <c r="CF39" s="389">
        <f t="shared" si="128"/>
        <v>15405.985005000002</v>
      </c>
      <c r="CG39" s="390">
        <f t="shared" si="168"/>
        <v>100947.7167452625</v>
      </c>
      <c r="CH39" s="338" t="s">
        <v>22</v>
      </c>
      <c r="CI39" s="388">
        <f t="shared" si="160"/>
        <v>77800.224275250002</v>
      </c>
      <c r="CJ39" s="389">
        <f t="shared" si="64"/>
        <v>8674.7250066903762</v>
      </c>
      <c r="CK39" s="389">
        <f t="shared" si="131"/>
        <v>15560.04485505</v>
      </c>
      <c r="CL39" s="390">
        <f t="shared" si="132"/>
        <v>102034.99413699038</v>
      </c>
      <c r="CM39" s="338" t="s">
        <v>22</v>
      </c>
      <c r="CN39" s="388">
        <f t="shared" si="158"/>
        <v>79356.22876075501</v>
      </c>
      <c r="CO39" s="389">
        <f t="shared" si="133"/>
        <v>8848.2195068241836</v>
      </c>
      <c r="CP39" s="389">
        <f t="shared" si="134"/>
        <v>15871.245752151002</v>
      </c>
      <c r="CQ39" s="390">
        <f t="shared" si="169"/>
        <v>104075.6940197302</v>
      </c>
      <c r="CR39" s="338" t="s">
        <v>22</v>
      </c>
      <c r="CS39" s="388">
        <f t="shared" si="152"/>
        <v>80149.79104836256</v>
      </c>
      <c r="CT39" s="389">
        <f t="shared" si="136"/>
        <v>8936.7017018924253</v>
      </c>
      <c r="CU39" s="389">
        <f t="shared" si="137"/>
        <v>16029.958209672513</v>
      </c>
      <c r="CV39" s="390">
        <f t="shared" si="170"/>
        <v>105116.45095992749</v>
      </c>
      <c r="CW39" s="338" t="s">
        <v>22</v>
      </c>
      <c r="CX39" s="388">
        <f t="shared" si="157"/>
        <v>80951.288958846184</v>
      </c>
      <c r="CY39" s="389">
        <f t="shared" si="139"/>
        <v>9026.0687189113505</v>
      </c>
      <c r="CZ39" s="389">
        <f t="shared" si="140"/>
        <v>16190.257791769238</v>
      </c>
      <c r="DA39" s="390">
        <f t="shared" si="171"/>
        <v>106167.61546952678</v>
      </c>
      <c r="DB39" s="338" t="s">
        <v>22</v>
      </c>
      <c r="DC39" s="388">
        <f t="shared" si="154"/>
        <v>81760.801848434639</v>
      </c>
      <c r="DD39" s="389">
        <f t="shared" si="142"/>
        <v>9116.3294061004617</v>
      </c>
      <c r="DE39" s="389">
        <f t="shared" si="143"/>
        <v>16352.160369686928</v>
      </c>
      <c r="DF39" s="390">
        <f t="shared" si="172"/>
        <v>107229.29162422202</v>
      </c>
      <c r="DG39" s="335"/>
      <c r="DK39" s="258">
        <v>0.4375</v>
      </c>
    </row>
    <row r="40" spans="1:115" ht="13.5" x14ac:dyDescent="0.25">
      <c r="A40" s="416" t="s">
        <v>68</v>
      </c>
      <c r="B40" s="338" t="s">
        <v>24</v>
      </c>
      <c r="C40" s="388">
        <v>65996</v>
      </c>
      <c r="D40" s="434">
        <v>7094.57</v>
      </c>
      <c r="E40" s="389">
        <v>13199.2</v>
      </c>
      <c r="F40" s="390">
        <v>86289.77</v>
      </c>
      <c r="G40" s="419"/>
      <c r="H40" s="388">
        <f t="shared" si="0"/>
        <v>66655.960000000006</v>
      </c>
      <c r="I40" s="434">
        <f t="shared" si="27"/>
        <v>7232.1716600000009</v>
      </c>
      <c r="J40" s="389">
        <f t="shared" si="28"/>
        <v>13331.192000000003</v>
      </c>
      <c r="K40" s="435">
        <f t="shared" si="29"/>
        <v>87219.323660000024</v>
      </c>
      <c r="L40" s="419"/>
      <c r="M40" s="388">
        <f t="shared" si="1"/>
        <v>67322.519600000014</v>
      </c>
      <c r="N40" s="434">
        <f t="shared" si="30"/>
        <v>7304.4933766000013</v>
      </c>
      <c r="O40" s="389">
        <f t="shared" si="31"/>
        <v>13464.503920000003</v>
      </c>
      <c r="P40" s="435">
        <f t="shared" si="32"/>
        <v>88091.51689660002</v>
      </c>
      <c r="Q40" s="419"/>
      <c r="R40" s="388">
        <f t="shared" si="91"/>
        <v>67322.519600000014</v>
      </c>
      <c r="S40" s="434">
        <f t="shared" si="33"/>
        <v>7304.4933766000013</v>
      </c>
      <c r="T40" s="389">
        <f t="shared" si="34"/>
        <v>13464.503920000003</v>
      </c>
      <c r="U40" s="435">
        <f t="shared" si="35"/>
        <v>88091.51689660002</v>
      </c>
      <c r="V40" s="419"/>
      <c r="W40" s="338" t="s">
        <v>24</v>
      </c>
      <c r="X40" s="388">
        <f t="shared" si="36"/>
        <v>68500.663693000024</v>
      </c>
      <c r="Y40" s="389">
        <f t="shared" si="37"/>
        <v>7500.822674383503</v>
      </c>
      <c r="Z40" s="389">
        <f t="shared" si="38"/>
        <v>13700.132738600005</v>
      </c>
      <c r="AA40" s="435">
        <f t="shared" si="39"/>
        <v>89701.619105983526</v>
      </c>
      <c r="AB40" s="419"/>
      <c r="AC40" s="338" t="s">
        <v>24</v>
      </c>
      <c r="AD40" s="388">
        <f t="shared" si="98"/>
        <v>68500.663693000024</v>
      </c>
      <c r="AE40" s="389">
        <f t="shared" si="40"/>
        <v>7569.3233380765023</v>
      </c>
      <c r="AF40" s="389">
        <f t="shared" si="41"/>
        <v>13700.132738600005</v>
      </c>
      <c r="AG40" s="435">
        <f t="shared" si="42"/>
        <v>89770.11976967653</v>
      </c>
      <c r="AH40" s="419"/>
      <c r="AI40" s="338" t="s">
        <v>24</v>
      </c>
      <c r="AJ40" s="388">
        <f t="shared" si="99"/>
        <v>69870.676966860032</v>
      </c>
      <c r="AK40" s="389">
        <f t="shared" si="100"/>
        <v>7720.709804838034</v>
      </c>
      <c r="AL40" s="389">
        <f t="shared" si="101"/>
        <v>13974.135393372007</v>
      </c>
      <c r="AM40" s="390">
        <f t="shared" si="102"/>
        <v>91565.52216507007</v>
      </c>
      <c r="AN40" s="419"/>
      <c r="AO40" s="338" t="s">
        <v>24</v>
      </c>
      <c r="AP40" s="388">
        <f>AJ40*1.01</f>
        <v>70569.383736528631</v>
      </c>
      <c r="AQ40" s="389">
        <f t="shared" si="103"/>
        <v>7797.9169028864135</v>
      </c>
      <c r="AR40" s="389">
        <f t="shared" si="104"/>
        <v>14113.876747305727</v>
      </c>
      <c r="AS40" s="390">
        <f t="shared" si="105"/>
        <v>92481.177386720767</v>
      </c>
      <c r="AT40" s="338" t="s">
        <v>24</v>
      </c>
      <c r="AU40" s="388">
        <f t="shared" si="106"/>
        <v>71617.443891031522</v>
      </c>
      <c r="AV40" s="389">
        <f t="shared" si="107"/>
        <v>7913.7275499589832</v>
      </c>
      <c r="AW40" s="389">
        <f t="shared" si="108"/>
        <v>14323.488778206305</v>
      </c>
      <c r="AX40" s="390">
        <f t="shared" si="109"/>
        <v>93854.660219196812</v>
      </c>
      <c r="AY40" s="419"/>
      <c r="AZ40" s="388">
        <f t="shared" si="110"/>
        <v>72333.618329941834</v>
      </c>
      <c r="BA40" s="389">
        <f t="shared" si="111"/>
        <v>7992.8648254585723</v>
      </c>
      <c r="BB40" s="389">
        <f t="shared" si="112"/>
        <v>14466.723665988367</v>
      </c>
      <c r="BC40" s="390">
        <f t="shared" si="113"/>
        <v>94793.206821388769</v>
      </c>
      <c r="BD40" s="419"/>
      <c r="BE40" s="388">
        <f>AZ40*1.01</f>
        <v>73056.954513241246</v>
      </c>
      <c r="BF40" s="389">
        <f t="shared" si="114"/>
        <v>8072.7934737131582</v>
      </c>
      <c r="BG40" s="389">
        <f t="shared" si="115"/>
        <v>14611.390902648251</v>
      </c>
      <c r="BH40" s="390">
        <f t="shared" si="116"/>
        <v>95741.138889602647</v>
      </c>
      <c r="BI40" s="419"/>
      <c r="BJ40" s="388">
        <v>74147</v>
      </c>
      <c r="BK40" s="389">
        <f t="shared" si="117"/>
        <v>8193.2435000000005</v>
      </c>
      <c r="BL40" s="389">
        <f t="shared" si="118"/>
        <v>14829.400000000001</v>
      </c>
      <c r="BM40" s="390">
        <f t="shared" si="119"/>
        <v>97169.643500000006</v>
      </c>
      <c r="BN40" s="338" t="s">
        <v>24</v>
      </c>
      <c r="BO40" s="388">
        <f t="shared" si="163"/>
        <v>75629.94</v>
      </c>
      <c r="BP40" s="389">
        <f t="shared" si="120"/>
        <v>8357.1083699999999</v>
      </c>
      <c r="BQ40" s="389">
        <f t="shared" si="121"/>
        <v>15125.988000000001</v>
      </c>
      <c r="BR40" s="390">
        <f t="shared" si="122"/>
        <v>99113.036370000002</v>
      </c>
      <c r="BS40" s="338" t="s">
        <v>24</v>
      </c>
      <c r="BT40" s="388">
        <v>76765</v>
      </c>
      <c r="BU40" s="389">
        <f t="shared" si="123"/>
        <v>8482.5324999999993</v>
      </c>
      <c r="BV40" s="389">
        <f t="shared" si="124"/>
        <v>15353</v>
      </c>
      <c r="BW40" s="390">
        <f t="shared" si="125"/>
        <v>100600.5325</v>
      </c>
      <c r="BX40" s="338" t="s">
        <v>24</v>
      </c>
      <c r="BY40" s="388">
        <f t="shared" si="164"/>
        <v>78492.212499999994</v>
      </c>
      <c r="BZ40" s="389">
        <f t="shared" si="148"/>
        <v>8673.3894812500002</v>
      </c>
      <c r="CA40" s="389">
        <f t="shared" si="126"/>
        <v>15698.442499999999</v>
      </c>
      <c r="CB40" s="390">
        <f t="shared" si="167"/>
        <v>102864.04448124999</v>
      </c>
      <c r="CC40" s="338" t="s">
        <v>24</v>
      </c>
      <c r="CD40" s="388">
        <f t="shared" si="149"/>
        <v>79277.134624999992</v>
      </c>
      <c r="CE40" s="389">
        <f t="shared" si="150"/>
        <v>8760.1233760625</v>
      </c>
      <c r="CF40" s="389">
        <f t="shared" si="128"/>
        <v>15855.426925</v>
      </c>
      <c r="CG40" s="390">
        <f t="shared" si="168"/>
        <v>103892.6849260625</v>
      </c>
      <c r="CH40" s="338" t="s">
        <v>24</v>
      </c>
      <c r="CI40" s="388">
        <f t="shared" si="160"/>
        <v>80069.905971249987</v>
      </c>
      <c r="CJ40" s="389">
        <f t="shared" si="64"/>
        <v>8927.7945157943741</v>
      </c>
      <c r="CK40" s="389">
        <f t="shared" si="131"/>
        <v>16013.981194249998</v>
      </c>
      <c r="CL40" s="390">
        <f t="shared" si="132"/>
        <v>105011.68168129436</v>
      </c>
      <c r="CM40" s="338" t="s">
        <v>24</v>
      </c>
      <c r="CN40" s="388">
        <f t="shared" si="158"/>
        <v>81671.304090674996</v>
      </c>
      <c r="CO40" s="389">
        <f t="shared" si="133"/>
        <v>9106.3504061102631</v>
      </c>
      <c r="CP40" s="389">
        <f t="shared" si="134"/>
        <v>16334.260818135001</v>
      </c>
      <c r="CQ40" s="390">
        <f t="shared" si="169"/>
        <v>107111.91531492025</v>
      </c>
      <c r="CR40" s="338" t="s">
        <v>24</v>
      </c>
      <c r="CS40" s="388">
        <f t="shared" si="152"/>
        <v>82488.017131581742</v>
      </c>
      <c r="CT40" s="389">
        <f t="shared" si="136"/>
        <v>9197.4139101713645</v>
      </c>
      <c r="CU40" s="389">
        <f t="shared" si="137"/>
        <v>16497.603426316349</v>
      </c>
      <c r="CV40" s="390">
        <f t="shared" si="170"/>
        <v>108183.03446806945</v>
      </c>
      <c r="CW40" s="338" t="s">
        <v>24</v>
      </c>
      <c r="CX40" s="388">
        <f t="shared" si="157"/>
        <v>83312.89730289756</v>
      </c>
      <c r="CY40" s="389">
        <f t="shared" si="139"/>
        <v>9289.3880492730787</v>
      </c>
      <c r="CZ40" s="389">
        <f t="shared" si="140"/>
        <v>16662.579460579513</v>
      </c>
      <c r="DA40" s="390">
        <f t="shared" si="171"/>
        <v>109264.86481275015</v>
      </c>
      <c r="DB40" s="338" t="s">
        <v>24</v>
      </c>
      <c r="DC40" s="388">
        <f t="shared" si="154"/>
        <v>84146.026275926532</v>
      </c>
      <c r="DD40" s="389">
        <f t="shared" si="142"/>
        <v>9382.2819297658079</v>
      </c>
      <c r="DE40" s="389">
        <f t="shared" si="143"/>
        <v>16829.205255185308</v>
      </c>
      <c r="DF40" s="390">
        <f t="shared" si="172"/>
        <v>110357.51346087766</v>
      </c>
      <c r="DG40" s="549" t="s">
        <v>346</v>
      </c>
      <c r="DK40" s="258">
        <v>-0.22999999999592546</v>
      </c>
    </row>
    <row r="41" spans="1:115" ht="13.5" x14ac:dyDescent="0.25">
      <c r="A41" s="416"/>
      <c r="B41" s="338" t="s">
        <v>26</v>
      </c>
      <c r="C41" s="388">
        <v>66885</v>
      </c>
      <c r="D41" s="434">
        <v>7095</v>
      </c>
      <c r="E41" s="389">
        <v>13200</v>
      </c>
      <c r="F41" s="390">
        <v>86295</v>
      </c>
      <c r="G41" s="419"/>
      <c r="H41" s="388">
        <f t="shared" si="0"/>
        <v>67553.850000000006</v>
      </c>
      <c r="I41" s="434">
        <f t="shared" si="27"/>
        <v>7329.5927250000004</v>
      </c>
      <c r="J41" s="389">
        <f t="shared" si="28"/>
        <v>13510.770000000002</v>
      </c>
      <c r="K41" s="435">
        <f t="shared" si="29"/>
        <v>88394.212725000005</v>
      </c>
      <c r="L41" s="419"/>
      <c r="M41" s="388">
        <f t="shared" si="1"/>
        <v>68229.388500000001</v>
      </c>
      <c r="N41" s="434">
        <f t="shared" si="30"/>
        <v>7402.8886522499997</v>
      </c>
      <c r="O41" s="389">
        <f t="shared" si="31"/>
        <v>13645.877700000001</v>
      </c>
      <c r="P41" s="435">
        <f t="shared" si="32"/>
        <v>89278.154852249994</v>
      </c>
      <c r="Q41" s="419"/>
      <c r="R41" s="388">
        <f t="shared" si="91"/>
        <v>68229.388500000001</v>
      </c>
      <c r="S41" s="434">
        <f t="shared" si="33"/>
        <v>7402.8886522499997</v>
      </c>
      <c r="T41" s="389">
        <f t="shared" si="34"/>
        <v>13645.877700000001</v>
      </c>
      <c r="U41" s="435">
        <f t="shared" si="35"/>
        <v>89278.154852249994</v>
      </c>
      <c r="V41" s="419"/>
      <c r="W41" s="338" t="s">
        <v>26</v>
      </c>
      <c r="X41" s="388">
        <f t="shared" si="36"/>
        <v>69423.402798750001</v>
      </c>
      <c r="Y41" s="389">
        <f t="shared" si="37"/>
        <v>7601.8626064631253</v>
      </c>
      <c r="Z41" s="389">
        <f t="shared" si="38"/>
        <v>13884.680559750001</v>
      </c>
      <c r="AA41" s="435">
        <f t="shared" si="39"/>
        <v>90909.945964963132</v>
      </c>
      <c r="AB41" s="419"/>
      <c r="AC41" s="338" t="s">
        <v>26</v>
      </c>
      <c r="AD41" s="388">
        <f t="shared" si="98"/>
        <v>69423.402798750001</v>
      </c>
      <c r="AE41" s="389">
        <f t="shared" si="40"/>
        <v>7671.2860092618748</v>
      </c>
      <c r="AF41" s="389">
        <f t="shared" si="41"/>
        <v>13884.680559750001</v>
      </c>
      <c r="AG41" s="435">
        <f t="shared" si="42"/>
        <v>90979.369367761887</v>
      </c>
      <c r="AH41" s="419"/>
      <c r="AI41" s="338" t="s">
        <v>26</v>
      </c>
      <c r="AJ41" s="388">
        <f t="shared" si="99"/>
        <v>70811.870854724999</v>
      </c>
      <c r="AK41" s="389">
        <f t="shared" si="100"/>
        <v>7824.7117294471127</v>
      </c>
      <c r="AL41" s="389">
        <f t="shared" si="101"/>
        <v>14162.374170945001</v>
      </c>
      <c r="AM41" s="390">
        <f t="shared" si="102"/>
        <v>92798.956755117106</v>
      </c>
      <c r="AN41" s="419"/>
      <c r="AO41" s="338" t="s">
        <v>26</v>
      </c>
      <c r="AP41" s="388">
        <f>AJ41*1.01</f>
        <v>71519.989563272247</v>
      </c>
      <c r="AQ41" s="389">
        <f t="shared" si="103"/>
        <v>7902.9588467415833</v>
      </c>
      <c r="AR41" s="389">
        <f t="shared" si="104"/>
        <v>14303.997912654449</v>
      </c>
      <c r="AS41" s="390">
        <f t="shared" si="105"/>
        <v>93726.946322668286</v>
      </c>
      <c r="AT41" s="338" t="s">
        <v>26</v>
      </c>
      <c r="AU41" s="388">
        <f t="shared" si="106"/>
        <v>72582.167626093113</v>
      </c>
      <c r="AV41" s="389">
        <f t="shared" si="107"/>
        <v>8020.3295226832888</v>
      </c>
      <c r="AW41" s="389">
        <f t="shared" si="108"/>
        <v>14516.433525218623</v>
      </c>
      <c r="AX41" s="390">
        <f t="shared" si="109"/>
        <v>95118.930673995026</v>
      </c>
      <c r="AY41" s="419"/>
      <c r="AZ41" s="388">
        <f t="shared" si="110"/>
        <v>73307.98930235405</v>
      </c>
      <c r="BA41" s="389">
        <f t="shared" si="111"/>
        <v>8100.5328179101225</v>
      </c>
      <c r="BB41" s="389">
        <f t="shared" si="112"/>
        <v>14661.597860470811</v>
      </c>
      <c r="BC41" s="390">
        <f t="shared" si="113"/>
        <v>96070.119980734977</v>
      </c>
      <c r="BD41" s="419"/>
      <c r="BE41" s="388">
        <f t="shared" ref="BE41:BE42" si="173">AZ41*1.01</f>
        <v>74041.069195377597</v>
      </c>
      <c r="BF41" s="389">
        <f t="shared" si="114"/>
        <v>8181.5381460892249</v>
      </c>
      <c r="BG41" s="389">
        <f t="shared" si="115"/>
        <v>14808.213839075521</v>
      </c>
      <c r="BH41" s="390">
        <f t="shared" si="116"/>
        <v>97030.821180542349</v>
      </c>
      <c r="BI41" s="419"/>
      <c r="BJ41" s="388">
        <v>75146</v>
      </c>
      <c r="BK41" s="389">
        <f t="shared" si="117"/>
        <v>8303.6329999999998</v>
      </c>
      <c r="BL41" s="389">
        <f t="shared" si="118"/>
        <v>15029.2</v>
      </c>
      <c r="BM41" s="390">
        <f t="shared" si="119"/>
        <v>98478.832999999999</v>
      </c>
      <c r="BN41" s="338" t="s">
        <v>26</v>
      </c>
      <c r="BO41" s="388">
        <f t="shared" si="163"/>
        <v>76648.92</v>
      </c>
      <c r="BP41" s="389">
        <f t="shared" si="120"/>
        <v>8469.7056599999996</v>
      </c>
      <c r="BQ41" s="389">
        <f t="shared" si="121"/>
        <v>15329.784</v>
      </c>
      <c r="BR41" s="390">
        <f t="shared" si="122"/>
        <v>100448.40965999999</v>
      </c>
      <c r="BS41" s="338" t="s">
        <v>26</v>
      </c>
      <c r="BT41" s="388">
        <f t="shared" si="162"/>
        <v>77798.653799999985</v>
      </c>
      <c r="BU41" s="389">
        <f t="shared" si="123"/>
        <v>8596.7512448999987</v>
      </c>
      <c r="BV41" s="389">
        <f t="shared" si="124"/>
        <v>15559.730759999999</v>
      </c>
      <c r="BW41" s="390">
        <f t="shared" si="125"/>
        <v>101955.1358049</v>
      </c>
      <c r="BX41" s="338" t="s">
        <v>26</v>
      </c>
      <c r="BY41" s="388">
        <f t="shared" si="164"/>
        <v>79549.12351049998</v>
      </c>
      <c r="BZ41" s="389">
        <f t="shared" si="148"/>
        <v>8790.1781479102483</v>
      </c>
      <c r="CA41" s="389">
        <f t="shared" si="126"/>
        <v>15909.824702099997</v>
      </c>
      <c r="CB41" s="390">
        <f t="shared" si="167"/>
        <v>104249.12636051023</v>
      </c>
      <c r="CC41" s="338" t="s">
        <v>26</v>
      </c>
      <c r="CD41" s="388">
        <f t="shared" si="149"/>
        <v>80344.61474560498</v>
      </c>
      <c r="CE41" s="389">
        <f t="shared" si="150"/>
        <v>8878.0799293893506</v>
      </c>
      <c r="CF41" s="389">
        <f t="shared" si="128"/>
        <v>16068.922949120997</v>
      </c>
      <c r="CG41" s="390">
        <f t="shared" si="168"/>
        <v>105291.61762411533</v>
      </c>
      <c r="CH41" s="338" t="s">
        <v>26</v>
      </c>
      <c r="CI41" s="388">
        <f t="shared" si="160"/>
        <v>81148.060893061032</v>
      </c>
      <c r="CJ41" s="389">
        <f t="shared" si="64"/>
        <v>9048.0087895763045</v>
      </c>
      <c r="CK41" s="389">
        <f t="shared" si="131"/>
        <v>16229.612178612208</v>
      </c>
      <c r="CL41" s="390">
        <f t="shared" si="132"/>
        <v>106425.68186124954</v>
      </c>
      <c r="CM41" s="338" t="s">
        <v>26</v>
      </c>
      <c r="CN41" s="388">
        <f t="shared" si="158"/>
        <v>82771.022110922248</v>
      </c>
      <c r="CO41" s="389">
        <f t="shared" si="133"/>
        <v>9228.9689653678306</v>
      </c>
      <c r="CP41" s="389">
        <f t="shared" si="134"/>
        <v>16554.204422184452</v>
      </c>
      <c r="CQ41" s="390">
        <f t="shared" si="169"/>
        <v>108554.19549847454</v>
      </c>
      <c r="CR41" s="338" t="s">
        <v>26</v>
      </c>
      <c r="CS41" s="388">
        <f t="shared" si="152"/>
        <v>83598.732332031475</v>
      </c>
      <c r="CT41" s="389">
        <f t="shared" si="136"/>
        <v>9321.2586550215092</v>
      </c>
      <c r="CU41" s="389">
        <f t="shared" si="137"/>
        <v>16719.746466406297</v>
      </c>
      <c r="CV41" s="390">
        <f t="shared" si="170"/>
        <v>109639.73745345928</v>
      </c>
      <c r="CW41" s="338" t="s">
        <v>26</v>
      </c>
      <c r="CX41" s="388">
        <f t="shared" si="157"/>
        <v>84434.719655351786</v>
      </c>
      <c r="CY41" s="389">
        <f t="shared" si="139"/>
        <v>9414.471241571724</v>
      </c>
      <c r="CZ41" s="389">
        <f t="shared" si="140"/>
        <v>16886.943931070356</v>
      </c>
      <c r="DA41" s="390">
        <f t="shared" si="171"/>
        <v>110736.13482799387</v>
      </c>
      <c r="DB41" s="338" t="s">
        <v>26</v>
      </c>
      <c r="DC41" s="388">
        <f t="shared" si="154"/>
        <v>85279.0668519053</v>
      </c>
      <c r="DD41" s="389">
        <f t="shared" si="142"/>
        <v>9508.6159539874407</v>
      </c>
      <c r="DE41" s="389">
        <f t="shared" si="143"/>
        <v>17055.81337038106</v>
      </c>
      <c r="DF41" s="390">
        <f t="shared" si="172"/>
        <v>111843.49617627379</v>
      </c>
      <c r="DG41" s="549"/>
      <c r="DK41" s="258">
        <v>5</v>
      </c>
    </row>
    <row r="42" spans="1:115" ht="14.25" thickBot="1" x14ac:dyDescent="0.3">
      <c r="A42" s="354"/>
      <c r="B42" s="355" t="s">
        <v>28</v>
      </c>
      <c r="C42" s="397">
        <v>68817</v>
      </c>
      <c r="D42" s="442">
        <v>7194.3872437500004</v>
      </c>
      <c r="E42" s="403">
        <v>13384.906500000001</v>
      </c>
      <c r="F42" s="404">
        <v>87503.826243749994</v>
      </c>
      <c r="G42" s="419"/>
      <c r="H42" s="397">
        <f t="shared" si="0"/>
        <v>69505.17</v>
      </c>
      <c r="I42" s="442">
        <f t="shared" si="27"/>
        <v>7541.3109450000002</v>
      </c>
      <c r="J42" s="403">
        <f t="shared" si="28"/>
        <v>13901.034</v>
      </c>
      <c r="K42" s="443">
        <f t="shared" si="29"/>
        <v>90947.514945000003</v>
      </c>
      <c r="L42" s="419"/>
      <c r="M42" s="397">
        <f t="shared" si="1"/>
        <v>70200.221699999995</v>
      </c>
      <c r="N42" s="442">
        <f t="shared" si="30"/>
        <v>7616.7240544499991</v>
      </c>
      <c r="O42" s="403">
        <f t="shared" si="31"/>
        <v>14040.04434</v>
      </c>
      <c r="P42" s="443">
        <f t="shared" si="32"/>
        <v>91856.990094449982</v>
      </c>
      <c r="Q42" s="419"/>
      <c r="R42" s="397">
        <f t="shared" si="91"/>
        <v>70200.221699999995</v>
      </c>
      <c r="S42" s="442">
        <f t="shared" si="33"/>
        <v>7616.7240544499991</v>
      </c>
      <c r="T42" s="403">
        <f t="shared" si="34"/>
        <v>14040.04434</v>
      </c>
      <c r="U42" s="443">
        <f t="shared" si="35"/>
        <v>91856.990094449982</v>
      </c>
      <c r="V42" s="419"/>
      <c r="W42" s="355" t="s">
        <v>28</v>
      </c>
      <c r="X42" s="397">
        <f t="shared" si="36"/>
        <v>71428.725579749997</v>
      </c>
      <c r="Y42" s="403">
        <f t="shared" si="37"/>
        <v>7821.4454509826246</v>
      </c>
      <c r="Z42" s="403">
        <f t="shared" si="38"/>
        <v>14285.74511595</v>
      </c>
      <c r="AA42" s="443">
        <f t="shared" si="39"/>
        <v>93535.916146682634</v>
      </c>
      <c r="AB42" s="419"/>
      <c r="AC42" s="355" t="s">
        <v>28</v>
      </c>
      <c r="AD42" s="397">
        <f t="shared" si="98"/>
        <v>71428.725579749997</v>
      </c>
      <c r="AE42" s="403">
        <f t="shared" si="40"/>
        <v>7892.8741765623745</v>
      </c>
      <c r="AF42" s="403">
        <f t="shared" si="41"/>
        <v>14285.74511595</v>
      </c>
      <c r="AG42" s="443">
        <f t="shared" si="42"/>
        <v>93607.344872262373</v>
      </c>
      <c r="AH42" s="419"/>
      <c r="AI42" s="355" t="s">
        <v>28</v>
      </c>
      <c r="AJ42" s="397">
        <f t="shared" si="99"/>
        <v>72857.300091344994</v>
      </c>
      <c r="AK42" s="403">
        <f t="shared" si="100"/>
        <v>8050.7316600936219</v>
      </c>
      <c r="AL42" s="403">
        <f t="shared" si="101"/>
        <v>14571.460018268999</v>
      </c>
      <c r="AM42" s="404">
        <f t="shared" si="102"/>
        <v>95479.491769707616</v>
      </c>
      <c r="AN42" s="419"/>
      <c r="AO42" s="355" t="s">
        <v>28</v>
      </c>
      <c r="AP42" s="397">
        <f>AJ42*1.01</f>
        <v>73585.873092258451</v>
      </c>
      <c r="AQ42" s="403">
        <f t="shared" si="103"/>
        <v>8131.2389766945589</v>
      </c>
      <c r="AR42" s="403">
        <f t="shared" si="104"/>
        <v>14717.174618451691</v>
      </c>
      <c r="AS42" s="404">
        <f t="shared" si="105"/>
        <v>96434.286687404703</v>
      </c>
      <c r="AT42" s="355" t="s">
        <v>28</v>
      </c>
      <c r="AU42" s="397">
        <f t="shared" si="106"/>
        <v>74678.732593628607</v>
      </c>
      <c r="AV42" s="403">
        <f t="shared" si="107"/>
        <v>8251.9999515959607</v>
      </c>
      <c r="AW42" s="403">
        <f t="shared" si="108"/>
        <v>14935.746518725722</v>
      </c>
      <c r="AX42" s="404">
        <f t="shared" si="109"/>
        <v>97866.47906395029</v>
      </c>
      <c r="AY42" s="419"/>
      <c r="AZ42" s="397">
        <f t="shared" si="110"/>
        <v>75425.519919564904</v>
      </c>
      <c r="BA42" s="403">
        <f t="shared" si="111"/>
        <v>8334.5199511119226</v>
      </c>
      <c r="BB42" s="403">
        <f t="shared" si="112"/>
        <v>15085.103983912981</v>
      </c>
      <c r="BC42" s="404">
        <f t="shared" si="113"/>
        <v>98845.143854589813</v>
      </c>
      <c r="BD42" s="419"/>
      <c r="BE42" s="397">
        <f t="shared" si="173"/>
        <v>76179.775118760546</v>
      </c>
      <c r="BF42" s="403">
        <f t="shared" si="114"/>
        <v>8417.8651506230399</v>
      </c>
      <c r="BG42" s="403">
        <f t="shared" si="115"/>
        <v>15235.955023752111</v>
      </c>
      <c r="BH42" s="404">
        <f t="shared" si="116"/>
        <v>99833.595293135702</v>
      </c>
      <c r="BI42" s="419"/>
      <c r="BJ42" s="397">
        <v>77317</v>
      </c>
      <c r="BK42" s="403">
        <f t="shared" si="117"/>
        <v>8543.5285000000003</v>
      </c>
      <c r="BL42" s="403">
        <f t="shared" si="118"/>
        <v>15463.400000000001</v>
      </c>
      <c r="BM42" s="404">
        <f t="shared" si="119"/>
        <v>101323.92850000001</v>
      </c>
      <c r="BN42" s="355" t="s">
        <v>28</v>
      </c>
      <c r="BO42" s="397">
        <f t="shared" si="163"/>
        <v>78863.34</v>
      </c>
      <c r="BP42" s="403">
        <f t="shared" si="120"/>
        <v>8714.3990699999995</v>
      </c>
      <c r="BQ42" s="403">
        <f t="shared" si="121"/>
        <v>15772.668</v>
      </c>
      <c r="BR42" s="404">
        <f t="shared" si="122"/>
        <v>103350.40707</v>
      </c>
      <c r="BS42" s="355" t="s">
        <v>28</v>
      </c>
      <c r="BT42" s="397">
        <f t="shared" si="162"/>
        <v>80046.290099999984</v>
      </c>
      <c r="BU42" s="403">
        <f t="shared" si="123"/>
        <v>8845.1150560499991</v>
      </c>
      <c r="BV42" s="403">
        <f t="shared" si="124"/>
        <v>16009.258019999997</v>
      </c>
      <c r="BW42" s="404">
        <f t="shared" si="125"/>
        <v>104900.66317604997</v>
      </c>
      <c r="BX42" s="355" t="s">
        <v>28</v>
      </c>
      <c r="BY42" s="397">
        <f t="shared" si="164"/>
        <v>81847.33162724998</v>
      </c>
      <c r="BZ42" s="403">
        <f t="shared" si="148"/>
        <v>9044.1301448111226</v>
      </c>
      <c r="CA42" s="403">
        <f t="shared" si="126"/>
        <v>16369.466325449997</v>
      </c>
      <c r="CB42" s="404">
        <f t="shared" si="167"/>
        <v>107260.92809751109</v>
      </c>
      <c r="CC42" s="355" t="s">
        <v>28</v>
      </c>
      <c r="CD42" s="397">
        <f t="shared" si="149"/>
        <v>82665.804943522482</v>
      </c>
      <c r="CE42" s="403">
        <f t="shared" si="150"/>
        <v>9134.571446259235</v>
      </c>
      <c r="CF42" s="403">
        <f t="shared" si="128"/>
        <v>16533.160988704498</v>
      </c>
      <c r="CG42" s="404">
        <f t="shared" si="168"/>
        <v>108333.53737848622</v>
      </c>
      <c r="CH42" s="355" t="s">
        <v>28</v>
      </c>
      <c r="CI42" s="397">
        <f t="shared" si="160"/>
        <v>83492.462992957706</v>
      </c>
      <c r="CJ42" s="403">
        <f t="shared" si="64"/>
        <v>9309.4096237147842</v>
      </c>
      <c r="CK42" s="403">
        <f t="shared" si="131"/>
        <v>16698.492598591543</v>
      </c>
      <c r="CL42" s="404">
        <f t="shared" si="132"/>
        <v>109500.36521526404</v>
      </c>
      <c r="CM42" s="355" t="s">
        <v>28</v>
      </c>
      <c r="CN42" s="397">
        <f t="shared" si="158"/>
        <v>85162.312252816861</v>
      </c>
      <c r="CO42" s="403">
        <f t="shared" si="133"/>
        <v>9495.5978161890798</v>
      </c>
      <c r="CP42" s="403">
        <f t="shared" si="134"/>
        <v>17032.462450563373</v>
      </c>
      <c r="CQ42" s="404">
        <f t="shared" si="169"/>
        <v>111690.37251956931</v>
      </c>
      <c r="CR42" s="355" t="s">
        <v>28</v>
      </c>
      <c r="CS42" s="397">
        <f t="shared" si="152"/>
        <v>86013.935375345027</v>
      </c>
      <c r="CT42" s="403">
        <f t="shared" si="136"/>
        <v>9590.5537943509698</v>
      </c>
      <c r="CU42" s="403">
        <f t="shared" si="137"/>
        <v>17202.787075069005</v>
      </c>
      <c r="CV42" s="404">
        <f t="shared" si="170"/>
        <v>112807.276244765</v>
      </c>
      <c r="CW42" s="355" t="s">
        <v>28</v>
      </c>
      <c r="CX42" s="397">
        <f t="shared" si="157"/>
        <v>86874.074729098473</v>
      </c>
      <c r="CY42" s="403">
        <f t="shared" si="139"/>
        <v>9686.4593322944802</v>
      </c>
      <c r="CZ42" s="403">
        <f t="shared" si="140"/>
        <v>17374.814945819697</v>
      </c>
      <c r="DA42" s="404">
        <f t="shared" si="171"/>
        <v>113935.34900721266</v>
      </c>
      <c r="DB42" s="355" t="s">
        <v>28</v>
      </c>
      <c r="DC42" s="397">
        <f t="shared" si="154"/>
        <v>87742.815476389456</v>
      </c>
      <c r="DD42" s="403">
        <f t="shared" si="142"/>
        <v>9783.3239256174238</v>
      </c>
      <c r="DE42" s="403">
        <f t="shared" si="143"/>
        <v>17548.563095277892</v>
      </c>
      <c r="DF42" s="404">
        <f t="shared" si="172"/>
        <v>115074.70249728477</v>
      </c>
      <c r="DG42" s="336"/>
      <c r="DK42" s="258">
        <v>-0.17375625000568107</v>
      </c>
    </row>
    <row r="43" spans="1:115" ht="12.75" customHeight="1" x14ac:dyDescent="0.2">
      <c r="A43" s="272"/>
    </row>
    <row r="44" spans="1:115" ht="12.75" customHeight="1" x14ac:dyDescent="0.2">
      <c r="A44" s="272"/>
      <c r="AK44" s="319"/>
      <c r="AQ44" s="319"/>
      <c r="BK44" s="319"/>
      <c r="BP44" s="319"/>
      <c r="BU44" s="319"/>
      <c r="BZ44" s="319"/>
      <c r="CE44" s="319"/>
      <c r="CJ44" s="319"/>
      <c r="CO44" s="319"/>
      <c r="CT44" s="319"/>
      <c r="CY44" s="319"/>
      <c r="DD44" s="319"/>
    </row>
    <row r="45" spans="1:115" ht="12.75" customHeight="1" x14ac:dyDescent="0.2">
      <c r="A45" s="272"/>
    </row>
    <row r="46" spans="1:115" ht="12.75" customHeight="1" x14ac:dyDescent="0.2">
      <c r="A46" s="272"/>
    </row>
    <row r="47" spans="1:115" ht="13.5" customHeight="1" x14ac:dyDescent="0.2">
      <c r="A47" s="273" t="s">
        <v>53</v>
      </c>
      <c r="DG47" s="274"/>
    </row>
    <row r="48" spans="1:115" ht="15" customHeight="1" x14ac:dyDescent="0.2">
      <c r="A48" s="550" t="s">
        <v>254</v>
      </c>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CX48" s="550"/>
      <c r="CY48" s="550"/>
      <c r="CZ48" s="550"/>
      <c r="DA48" s="550"/>
      <c r="DB48" s="550"/>
      <c r="DC48" s="550"/>
      <c r="DD48" s="550"/>
      <c r="DE48" s="550"/>
      <c r="DF48" s="550"/>
      <c r="DG48" s="550"/>
      <c r="DK48" s="275"/>
    </row>
    <row r="49" spans="1:115" ht="15" customHeight="1" x14ac:dyDescent="0.2">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K49" s="276"/>
    </row>
    <row r="50" spans="1:115" ht="12.75" customHeight="1" x14ac:dyDescent="0.2">
      <c r="A50" s="534" t="s">
        <v>255</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K50" s="276"/>
    </row>
    <row r="51" spans="1:115" ht="12.75" customHeight="1" x14ac:dyDescent="0.2">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K51" s="276"/>
    </row>
    <row r="52" spans="1:115" ht="42.75" customHeight="1" x14ac:dyDescent="0.2">
      <c r="A52" s="544" t="s">
        <v>256</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c r="BN52" s="544"/>
      <c r="BO52" s="544"/>
      <c r="BP52" s="544"/>
      <c r="BQ52" s="544"/>
      <c r="BR52" s="544"/>
      <c r="BS52" s="544"/>
      <c r="BT52" s="544"/>
      <c r="BU52" s="544"/>
      <c r="BV52" s="544"/>
      <c r="BW52" s="544"/>
      <c r="BX52" s="544"/>
      <c r="BY52" s="544"/>
      <c r="BZ52" s="544"/>
      <c r="CA52" s="544"/>
      <c r="CB52" s="544"/>
      <c r="CC52" s="544"/>
      <c r="CD52" s="544"/>
      <c r="CE52" s="544"/>
      <c r="CF52" s="544"/>
      <c r="CG52" s="544"/>
      <c r="CH52" s="544"/>
      <c r="CI52" s="544"/>
      <c r="CJ52" s="544"/>
      <c r="CK52" s="544"/>
      <c r="CL52" s="544"/>
      <c r="CM52" s="544"/>
      <c r="CN52" s="544"/>
      <c r="CO52" s="544"/>
      <c r="CP52" s="544"/>
      <c r="CQ52" s="544"/>
      <c r="CR52" s="544"/>
      <c r="CS52" s="544"/>
      <c r="CT52" s="544"/>
      <c r="CU52" s="544"/>
      <c r="CV52" s="544"/>
      <c r="CW52" s="544"/>
      <c r="CX52" s="544"/>
      <c r="CY52" s="544"/>
      <c r="CZ52" s="544"/>
      <c r="DA52" s="544"/>
      <c r="DB52" s="544"/>
      <c r="DC52" s="544"/>
      <c r="DD52" s="544"/>
      <c r="DE52" s="544"/>
      <c r="DF52" s="544"/>
      <c r="DG52" s="544"/>
      <c r="DK52" s="277"/>
    </row>
    <row r="53" spans="1:115" ht="12.75" customHeight="1" x14ac:dyDescent="0.2">
      <c r="A53" s="278"/>
      <c r="B53" s="279"/>
      <c r="D53" s="233"/>
      <c r="E53" s="233"/>
      <c r="F53" s="233"/>
      <c r="G53" s="233"/>
      <c r="I53" s="233"/>
      <c r="J53" s="233"/>
      <c r="K53" s="233"/>
      <c r="L53" s="233"/>
      <c r="N53" s="233"/>
      <c r="O53" s="233"/>
      <c r="P53" s="233"/>
      <c r="Q53" s="233"/>
      <c r="S53" s="233"/>
      <c r="T53" s="233"/>
      <c r="U53" s="233"/>
      <c r="V53" s="233"/>
      <c r="W53" s="233"/>
      <c r="Y53" s="233"/>
      <c r="Z53" s="233"/>
      <c r="AA53" s="233"/>
      <c r="AB53" s="233"/>
      <c r="AC53" s="233"/>
      <c r="AE53" s="233"/>
      <c r="AF53" s="233"/>
      <c r="AG53" s="233"/>
      <c r="AH53" s="233"/>
      <c r="AI53" s="233"/>
      <c r="AK53" s="233"/>
      <c r="AL53" s="233"/>
      <c r="AM53" s="233"/>
      <c r="AN53" s="233"/>
      <c r="AO53" s="233"/>
      <c r="AQ53" s="233"/>
      <c r="AR53" s="233"/>
      <c r="AS53" s="233"/>
      <c r="AT53" s="233"/>
      <c r="AV53" s="233"/>
      <c r="AW53" s="233"/>
      <c r="AX53" s="233"/>
      <c r="AY53" s="233"/>
      <c r="BA53" s="233"/>
      <c r="BB53" s="233"/>
      <c r="BC53" s="233"/>
      <c r="BD53" s="233"/>
      <c r="BF53" s="233"/>
      <c r="BG53" s="233"/>
      <c r="BH53" s="233"/>
      <c r="BI53" s="233"/>
      <c r="BK53" s="233"/>
      <c r="BL53" s="233"/>
      <c r="BM53" s="233"/>
      <c r="BN53" s="233"/>
      <c r="BP53" s="233"/>
      <c r="BQ53" s="233"/>
      <c r="BR53" s="233"/>
      <c r="BS53" s="233"/>
      <c r="BU53" s="233"/>
      <c r="BV53" s="233"/>
      <c r="BW53" s="233"/>
      <c r="BX53" s="233"/>
      <c r="BZ53" s="233"/>
      <c r="CA53" s="233"/>
      <c r="CB53" s="233"/>
      <c r="CC53" s="233"/>
      <c r="CE53" s="233"/>
      <c r="CF53" s="233"/>
      <c r="CG53" s="233"/>
      <c r="CH53" s="233"/>
      <c r="CJ53" s="233"/>
      <c r="CK53" s="233"/>
      <c r="CL53" s="233"/>
      <c r="CM53" s="233"/>
      <c r="CO53" s="233"/>
      <c r="CP53" s="233"/>
      <c r="CQ53" s="233"/>
      <c r="CR53" s="233"/>
      <c r="CT53" s="233"/>
      <c r="CU53" s="233"/>
      <c r="CV53" s="233"/>
      <c r="CW53" s="233"/>
      <c r="CY53" s="233"/>
      <c r="CZ53" s="233"/>
      <c r="DA53" s="233"/>
      <c r="DB53" s="233"/>
      <c r="DD53" s="233"/>
      <c r="DE53" s="233"/>
      <c r="DF53" s="233"/>
      <c r="DG53" s="251"/>
      <c r="DK53" s="233"/>
    </row>
    <row r="54" spans="1:115" ht="12.75" customHeight="1" x14ac:dyDescent="0.2"/>
    <row r="55" spans="1:115" ht="12.75" customHeight="1" x14ac:dyDescent="0.2"/>
  </sheetData>
  <mergeCells count="127">
    <mergeCell ref="DD6:DD7"/>
    <mergeCell ref="DE6:DE7"/>
    <mergeCell ref="DF6:DF7"/>
    <mergeCell ref="CX6:CX7"/>
    <mergeCell ref="CY6:CY7"/>
    <mergeCell ref="CZ6:CZ7"/>
    <mergeCell ref="DA6:DA7"/>
    <mergeCell ref="DC6:DC7"/>
    <mergeCell ref="CQ6:CQ7"/>
    <mergeCell ref="CS6:CS7"/>
    <mergeCell ref="CT6:CT7"/>
    <mergeCell ref="CU6:CU7"/>
    <mergeCell ref="CV6:CV7"/>
    <mergeCell ref="CK6:CK7"/>
    <mergeCell ref="CL6:CL7"/>
    <mergeCell ref="CN6:CN7"/>
    <mergeCell ref="CO6:CO7"/>
    <mergeCell ref="CP6:CP7"/>
    <mergeCell ref="CE6:CE7"/>
    <mergeCell ref="CF6:CF7"/>
    <mergeCell ref="CG6:CG7"/>
    <mergeCell ref="CI6:CI7"/>
    <mergeCell ref="CJ6:CJ7"/>
    <mergeCell ref="BY6:BY7"/>
    <mergeCell ref="BZ6:BZ7"/>
    <mergeCell ref="CA6:CA7"/>
    <mergeCell ref="CB6:CB7"/>
    <mergeCell ref="CD6:CD7"/>
    <mergeCell ref="CX2:DA2"/>
    <mergeCell ref="DC2:DF2"/>
    <mergeCell ref="BY3:CB3"/>
    <mergeCell ref="CD3:CG3"/>
    <mergeCell ref="CI3:CL3"/>
    <mergeCell ref="CN3:CQ3"/>
    <mergeCell ref="CS3:CV3"/>
    <mergeCell ref="CX3:DA3"/>
    <mergeCell ref="DC3:DF3"/>
    <mergeCell ref="BY2:CB2"/>
    <mergeCell ref="CD2:CG2"/>
    <mergeCell ref="CI2:CL2"/>
    <mergeCell ref="CN2:CQ2"/>
    <mergeCell ref="CS2:CV2"/>
    <mergeCell ref="BV6:BV7"/>
    <mergeCell ref="BW6:BW7"/>
    <mergeCell ref="BP6:BP7"/>
    <mergeCell ref="BQ6:BQ7"/>
    <mergeCell ref="BR6:BR7"/>
    <mergeCell ref="BT6:BT7"/>
    <mergeCell ref="BU6:BU7"/>
    <mergeCell ref="BJ6:BJ7"/>
    <mergeCell ref="BK6:BK7"/>
    <mergeCell ref="BL6:BL7"/>
    <mergeCell ref="BM6:BM7"/>
    <mergeCell ref="BO6:BO7"/>
    <mergeCell ref="BJ2:BM2"/>
    <mergeCell ref="BO2:BR2"/>
    <mergeCell ref="BT2:BW2"/>
    <mergeCell ref="BJ3:BM3"/>
    <mergeCell ref="BO3:BR3"/>
    <mergeCell ref="BT3:BW3"/>
    <mergeCell ref="DG40:DG41"/>
    <mergeCell ref="DG3:DG4"/>
    <mergeCell ref="DG26:DG27"/>
    <mergeCell ref="DG30:DG32"/>
    <mergeCell ref="DG37:DG38"/>
    <mergeCell ref="A50:DG50"/>
    <mergeCell ref="A52:DG52"/>
    <mergeCell ref="C3:F3"/>
    <mergeCell ref="C6:C7"/>
    <mergeCell ref="D6:D7"/>
    <mergeCell ref="E6:E7"/>
    <mergeCell ref="F6:F7"/>
    <mergeCell ref="A48:DG48"/>
    <mergeCell ref="H3:K3"/>
    <mergeCell ref="H6:H7"/>
    <mergeCell ref="I6:I7"/>
    <mergeCell ref="J6:J7"/>
    <mergeCell ref="K6:K7"/>
    <mergeCell ref="M3:P3"/>
    <mergeCell ref="M6:M7"/>
    <mergeCell ref="N6:N7"/>
    <mergeCell ref="O6:O7"/>
    <mergeCell ref="P6:P7"/>
    <mergeCell ref="AU3:AX3"/>
    <mergeCell ref="AU6:AU7"/>
    <mergeCell ref="AV6:AV7"/>
    <mergeCell ref="AW6:AW7"/>
    <mergeCell ref="AX6:AX7"/>
    <mergeCell ref="R3:U3"/>
    <mergeCell ref="R6:R7"/>
    <mergeCell ref="S6:S7"/>
    <mergeCell ref="T6:T7"/>
    <mergeCell ref="U6:U7"/>
    <mergeCell ref="X3:AA3"/>
    <mergeCell ref="X6:X7"/>
    <mergeCell ref="Y6:Y7"/>
    <mergeCell ref="Z6:Z7"/>
    <mergeCell ref="X2:AA2"/>
    <mergeCell ref="AD2:AG2"/>
    <mergeCell ref="AJ2:AM2"/>
    <mergeCell ref="AJ3:AM3"/>
    <mergeCell ref="AJ6:AJ7"/>
    <mergeCell ref="AK6:AK7"/>
    <mergeCell ref="AL6:AL7"/>
    <mergeCell ref="AM6:AM7"/>
    <mergeCell ref="AA6:AA7"/>
    <mergeCell ref="AD3:AG3"/>
    <mergeCell ref="AD6:AD7"/>
    <mergeCell ref="AE6:AE7"/>
    <mergeCell ref="AF6:AF7"/>
    <mergeCell ref="AG6:AG7"/>
    <mergeCell ref="AP2:AS2"/>
    <mergeCell ref="AP3:AS3"/>
    <mergeCell ref="AP6:AP7"/>
    <mergeCell ref="AQ6:AQ7"/>
    <mergeCell ref="AR6:AR7"/>
    <mergeCell ref="AS6:AS7"/>
    <mergeCell ref="AZ3:BC3"/>
    <mergeCell ref="AZ6:AZ7"/>
    <mergeCell ref="BA6:BA7"/>
    <mergeCell ref="BB6:BB7"/>
    <mergeCell ref="BC6:BC7"/>
    <mergeCell ref="BE3:BH3"/>
    <mergeCell ref="BE6:BE7"/>
    <mergeCell ref="BF6:BF7"/>
    <mergeCell ref="BG6:BG7"/>
    <mergeCell ref="BH6:BH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M69"/>
  <sheetViews>
    <sheetView topLeftCell="B1" zoomScaleNormal="100" workbookViewId="0">
      <pane xSplit="3" ySplit="4" topLeftCell="CW5" activePane="bottomRight" state="frozen"/>
      <selection activeCell="B1" sqref="B1"/>
      <selection pane="topRight" activeCell="E1" sqref="E1"/>
      <selection pane="bottomLeft" activeCell="B5" sqref="B5"/>
      <selection pane="bottomRight" activeCell="CW1" sqref="CW1"/>
    </sheetView>
  </sheetViews>
  <sheetFormatPr defaultColWidth="8.85546875" defaultRowHeight="15" x14ac:dyDescent="0.25"/>
  <cols>
    <col min="1" max="1" width="64" customWidth="1"/>
    <col min="2" max="2" width="3.85546875" customWidth="1"/>
    <col min="3" max="3" width="28.5703125" customWidth="1"/>
    <col min="4" max="4" width="9.5703125" customWidth="1"/>
    <col min="5" max="5" width="13.42578125" customWidth="1"/>
    <col min="6" max="10" width="10.7109375" customWidth="1"/>
    <col min="12" max="12" width="10.7109375" customWidth="1"/>
    <col min="13" max="13" width="13.7109375" customWidth="1"/>
    <col min="14" max="18" width="10.7109375" customWidth="1"/>
    <col min="19" max="19" width="11.85546875" customWidth="1"/>
    <col min="20" max="20" width="10.7109375" customWidth="1"/>
    <col min="21" max="21" width="15.140625" customWidth="1"/>
    <col min="22" max="26" width="10.7109375" customWidth="1"/>
    <col min="27" max="27" width="11.85546875" customWidth="1"/>
    <col min="28" max="28" width="10.7109375" customWidth="1"/>
    <col min="29" max="29" width="13.85546875" customWidth="1"/>
    <col min="30" max="34" width="10.7109375" customWidth="1"/>
    <col min="35" max="35" width="11.85546875" customWidth="1"/>
    <col min="36" max="36" width="10.7109375" customWidth="1"/>
    <col min="37" max="37" width="13.140625" customWidth="1"/>
    <col min="38" max="42" width="10.7109375" customWidth="1"/>
    <col min="43" max="43" width="5.5703125" customWidth="1"/>
    <col min="44" max="50" width="10.7109375" customWidth="1"/>
    <col min="51" max="51" width="4.5703125" customWidth="1"/>
    <col min="52" max="58" width="10.7109375" customWidth="1"/>
    <col min="59" max="59" width="11.85546875" customWidth="1"/>
    <col min="60" max="60" width="10.7109375" customWidth="1"/>
    <col min="61" max="61" width="12.85546875" customWidth="1"/>
    <col min="62" max="68" width="10.7109375" customWidth="1"/>
    <col min="69" max="69" width="12.85546875" customWidth="1"/>
    <col min="70" max="76" width="10.7109375" customWidth="1"/>
    <col min="77" max="77" width="12.85546875" customWidth="1"/>
    <col min="78" max="82" width="10.7109375" customWidth="1"/>
    <col min="83" max="83" width="11.85546875" customWidth="1"/>
    <col min="84" max="84" width="10.7109375" customWidth="1"/>
    <col min="85" max="85" width="12.85546875" customWidth="1"/>
    <col min="86" max="90" width="10.7109375" customWidth="1"/>
    <col min="91" max="91" width="11.85546875" customWidth="1"/>
    <col min="92" max="92" width="10.7109375" customWidth="1"/>
    <col min="93" max="93" width="12.85546875" customWidth="1"/>
    <col min="94" max="100" width="10.7109375" customWidth="1"/>
    <col min="101" max="101" width="12.85546875" customWidth="1"/>
    <col min="102" max="108" width="10.7109375" customWidth="1"/>
    <col min="109" max="109" width="12.85546875" customWidth="1"/>
    <col min="110" max="116" width="10.7109375" customWidth="1"/>
    <col min="117" max="117" width="12.85546875" customWidth="1"/>
    <col min="118" max="124" width="10.7109375" customWidth="1"/>
    <col min="125" max="125" width="12.85546875" customWidth="1"/>
    <col min="126" max="132" width="10.7109375" customWidth="1"/>
    <col min="133" max="133" width="12.85546875" customWidth="1"/>
    <col min="134" max="138" width="10.7109375" customWidth="1"/>
    <col min="139" max="139" width="11.85546875" customWidth="1"/>
    <col min="140" max="140" width="10.7109375" customWidth="1"/>
    <col min="141" max="141" width="12.85546875" customWidth="1"/>
    <col min="142" max="146" width="10.7109375" customWidth="1"/>
    <col min="147" max="147" width="11.85546875" customWidth="1"/>
    <col min="148" max="148" width="10.7109375" customWidth="1"/>
    <col min="149" max="149" width="12.85546875" customWidth="1"/>
    <col min="150" max="154" width="10.7109375" customWidth="1"/>
    <col min="155" max="155" width="11.85546875" customWidth="1"/>
    <col min="156" max="156" width="9.140625" style="13" hidden="1" customWidth="1"/>
    <col min="157" max="157" width="7.5703125" hidden="1" customWidth="1"/>
    <col min="158" max="159" width="5.7109375" hidden="1" customWidth="1"/>
    <col min="160" max="160" width="5.85546875" hidden="1" customWidth="1"/>
    <col min="161" max="161" width="7" hidden="1" customWidth="1"/>
    <col min="162" max="162" width="8.42578125" hidden="1" customWidth="1"/>
  </cols>
  <sheetData>
    <row r="1" spans="1:162" ht="30" x14ac:dyDescent="0.25">
      <c r="A1" s="579" t="s">
        <v>9</v>
      </c>
      <c r="C1" s="462" t="s">
        <v>10</v>
      </c>
      <c r="CW1" s="516" t="s">
        <v>398</v>
      </c>
    </row>
    <row r="2" spans="1:162" ht="15.75" thickBot="1" x14ac:dyDescent="0.3">
      <c r="A2" s="580"/>
      <c r="L2" s="296" t="s">
        <v>268</v>
      </c>
      <c r="T2" s="296" t="s">
        <v>269</v>
      </c>
      <c r="AB2" s="296" t="s">
        <v>270</v>
      </c>
      <c r="AJ2" s="293"/>
      <c r="AK2" s="310" t="s">
        <v>271</v>
      </c>
      <c r="AL2" s="304"/>
      <c r="AM2" s="304"/>
      <c r="AN2" s="304"/>
      <c r="AO2" s="304"/>
      <c r="AR2" s="310" t="s">
        <v>272</v>
      </c>
      <c r="AS2" s="304"/>
      <c r="AT2" s="304"/>
      <c r="AU2" s="304"/>
      <c r="AV2" s="304"/>
      <c r="AW2" s="304"/>
      <c r="AZ2" s="310"/>
      <c r="BA2" s="304"/>
      <c r="BB2" s="304"/>
      <c r="BC2" s="304"/>
      <c r="BD2" s="304"/>
      <c r="BH2" s="310"/>
      <c r="BI2" s="304"/>
      <c r="BJ2" s="304"/>
      <c r="BK2" s="304"/>
      <c r="BL2" s="304"/>
      <c r="BP2" s="310"/>
      <c r="BQ2" s="304"/>
      <c r="BR2" s="304"/>
      <c r="BS2" s="304"/>
      <c r="BT2" s="304"/>
      <c r="BX2" s="310"/>
      <c r="BY2" s="304"/>
      <c r="BZ2" s="304"/>
      <c r="CA2" s="304"/>
      <c r="CB2" s="304"/>
      <c r="CF2" s="310"/>
      <c r="CG2" s="304"/>
      <c r="CH2" s="304"/>
      <c r="CI2" s="304"/>
      <c r="CJ2" s="304"/>
      <c r="CN2" s="310"/>
      <c r="CO2" s="304"/>
      <c r="CP2" s="304"/>
      <c r="CQ2" s="304"/>
      <c r="CR2" s="304"/>
      <c r="CV2" s="310"/>
      <c r="CW2" s="304"/>
      <c r="CX2" s="304"/>
      <c r="CY2" s="304"/>
      <c r="CZ2" s="304"/>
      <c r="DD2" s="310"/>
      <c r="DE2" s="304"/>
      <c r="DF2" s="304"/>
      <c r="DG2" s="304"/>
      <c r="DH2" s="304"/>
      <c r="DL2" s="310"/>
      <c r="DM2" s="304"/>
      <c r="DN2" s="304"/>
      <c r="DO2" s="304"/>
      <c r="DP2" s="304"/>
      <c r="DT2" s="310"/>
      <c r="DU2" s="304"/>
      <c r="DV2" s="304"/>
      <c r="DW2" s="304"/>
      <c r="DX2" s="304"/>
      <c r="EB2" s="310"/>
      <c r="EC2" s="304"/>
      <c r="ED2" s="304"/>
      <c r="EE2" s="304"/>
      <c r="EF2" s="304"/>
      <c r="EJ2" s="310"/>
      <c r="EK2" s="304"/>
      <c r="EL2" s="304"/>
      <c r="EM2" s="304"/>
      <c r="EN2" s="304"/>
      <c r="ER2" s="310"/>
      <c r="ES2" s="304"/>
      <c r="ET2" s="304"/>
      <c r="EU2" s="304"/>
      <c r="EV2" s="304"/>
    </row>
    <row r="3" spans="1:162" ht="16.149999999999999" customHeight="1" thickBot="1" x14ac:dyDescent="0.3">
      <c r="A3" s="14"/>
      <c r="C3" s="571" t="s">
        <v>11</v>
      </c>
      <c r="D3" s="571" t="s">
        <v>12</v>
      </c>
      <c r="E3" s="573">
        <v>42826</v>
      </c>
      <c r="F3" s="44"/>
      <c r="G3" s="45"/>
      <c r="H3" s="46">
        <v>0.2</v>
      </c>
      <c r="I3" s="46">
        <v>0.05</v>
      </c>
      <c r="J3" s="47"/>
      <c r="L3" s="575" t="s">
        <v>12</v>
      </c>
      <c r="M3" s="573">
        <v>43101</v>
      </c>
      <c r="N3" s="44"/>
      <c r="O3" s="45"/>
      <c r="P3" s="46">
        <v>0.2</v>
      </c>
      <c r="Q3" s="46">
        <v>0.05</v>
      </c>
      <c r="R3" s="47"/>
      <c r="S3" s="280"/>
      <c r="T3" s="575" t="s">
        <v>12</v>
      </c>
      <c r="U3" s="573">
        <v>43374</v>
      </c>
      <c r="V3" s="44"/>
      <c r="W3" s="45"/>
      <c r="X3" s="46">
        <v>0.2</v>
      </c>
      <c r="Y3" s="46">
        <v>0.05</v>
      </c>
      <c r="Z3" s="47"/>
      <c r="AA3" s="280"/>
      <c r="AB3" s="575" t="s">
        <v>12</v>
      </c>
      <c r="AC3" s="573">
        <v>43466</v>
      </c>
      <c r="AD3" s="44"/>
      <c r="AE3" s="45"/>
      <c r="AF3" s="46">
        <v>0.2</v>
      </c>
      <c r="AG3" s="46">
        <v>0.05</v>
      </c>
      <c r="AH3" s="47"/>
      <c r="AI3" s="280"/>
      <c r="AJ3" s="575" t="s">
        <v>12</v>
      </c>
      <c r="AK3" s="573">
        <v>43709</v>
      </c>
      <c r="AL3" s="44"/>
      <c r="AM3" s="45"/>
      <c r="AN3" s="46">
        <v>0.2</v>
      </c>
      <c r="AO3" s="46">
        <v>0.05</v>
      </c>
      <c r="AP3" s="47"/>
      <c r="AQ3" s="280"/>
      <c r="AR3" s="575" t="s">
        <v>12</v>
      </c>
      <c r="AS3" s="573">
        <v>43831</v>
      </c>
      <c r="AT3" s="44"/>
      <c r="AU3" s="45"/>
      <c r="AV3" s="46">
        <v>0.2</v>
      </c>
      <c r="AW3" s="46">
        <v>0.05</v>
      </c>
      <c r="AX3" s="47"/>
      <c r="AY3" s="280"/>
      <c r="AZ3" s="575" t="s">
        <v>12</v>
      </c>
      <c r="BA3" s="573" t="s">
        <v>326</v>
      </c>
      <c r="BB3" s="44"/>
      <c r="BC3" s="45"/>
      <c r="BD3" s="46">
        <v>0.2</v>
      </c>
      <c r="BE3" s="46">
        <v>0.05</v>
      </c>
      <c r="BF3" s="47"/>
      <c r="BG3" s="280"/>
      <c r="BH3" s="575" t="s">
        <v>12</v>
      </c>
      <c r="BI3" s="569" t="s">
        <v>363</v>
      </c>
      <c r="BJ3" s="356"/>
      <c r="BK3" s="357"/>
      <c r="BL3" s="358">
        <v>0.2</v>
      </c>
      <c r="BM3" s="358">
        <v>0.05</v>
      </c>
      <c r="BN3" s="359"/>
      <c r="BO3" s="360"/>
      <c r="BP3" s="571" t="s">
        <v>12</v>
      </c>
      <c r="BQ3" s="569" t="s">
        <v>369</v>
      </c>
      <c r="BR3" s="356"/>
      <c r="BS3" s="357"/>
      <c r="BT3" s="358">
        <v>0.2</v>
      </c>
      <c r="BU3" s="358">
        <v>0.05</v>
      </c>
      <c r="BV3" s="359"/>
      <c r="BW3" s="360"/>
      <c r="BX3" s="571" t="s">
        <v>12</v>
      </c>
      <c r="BY3" s="569" t="s">
        <v>370</v>
      </c>
      <c r="BZ3" s="356"/>
      <c r="CA3" s="357"/>
      <c r="CB3" s="358">
        <v>0.2</v>
      </c>
      <c r="CC3" s="358">
        <v>0.05</v>
      </c>
      <c r="CD3" s="359"/>
      <c r="CE3" s="280"/>
      <c r="CF3" s="571" t="s">
        <v>12</v>
      </c>
      <c r="CG3" s="569" t="s">
        <v>388</v>
      </c>
      <c r="CH3" s="356"/>
      <c r="CI3" s="357"/>
      <c r="CJ3" s="358">
        <v>0.2</v>
      </c>
      <c r="CK3" s="358">
        <v>0.05</v>
      </c>
      <c r="CL3" s="359"/>
      <c r="CM3" s="280"/>
      <c r="CN3" s="571" t="s">
        <v>12</v>
      </c>
      <c r="CO3" s="569" t="s">
        <v>389</v>
      </c>
      <c r="CP3" s="356"/>
      <c r="CQ3" s="357"/>
      <c r="CR3" s="358">
        <v>0.2</v>
      </c>
      <c r="CS3" s="358">
        <v>0.05</v>
      </c>
      <c r="CT3" s="359"/>
      <c r="CU3" s="360"/>
      <c r="CV3" s="571" t="s">
        <v>12</v>
      </c>
      <c r="CW3" s="569" t="s">
        <v>419</v>
      </c>
      <c r="CX3" s="356"/>
      <c r="CY3" s="357"/>
      <c r="CZ3" s="358">
        <v>0.2</v>
      </c>
      <c r="DA3" s="358">
        <v>0.05</v>
      </c>
      <c r="DB3" s="359"/>
      <c r="DC3" s="360"/>
      <c r="DD3" s="571" t="s">
        <v>12</v>
      </c>
      <c r="DE3" s="569" t="s">
        <v>420</v>
      </c>
      <c r="DF3" s="356"/>
      <c r="DG3" s="357"/>
      <c r="DH3" s="358">
        <v>0.2</v>
      </c>
      <c r="DI3" s="358">
        <v>0.05</v>
      </c>
      <c r="DJ3" s="359"/>
      <c r="DK3" s="360"/>
      <c r="DL3" s="571" t="s">
        <v>12</v>
      </c>
      <c r="DM3" s="569" t="s">
        <v>394</v>
      </c>
      <c r="DN3" s="356"/>
      <c r="DO3" s="357"/>
      <c r="DP3" s="358">
        <v>0.2</v>
      </c>
      <c r="DQ3" s="358">
        <v>0.05</v>
      </c>
      <c r="DR3" s="359"/>
      <c r="DS3" s="360"/>
      <c r="DT3" s="571" t="s">
        <v>12</v>
      </c>
      <c r="DU3" s="569" t="s">
        <v>421</v>
      </c>
      <c r="DV3" s="356"/>
      <c r="DW3" s="357"/>
      <c r="DX3" s="358">
        <v>0.2</v>
      </c>
      <c r="DY3" s="358">
        <v>0.05</v>
      </c>
      <c r="DZ3" s="359"/>
      <c r="EA3" s="360"/>
      <c r="EB3" s="571" t="s">
        <v>12</v>
      </c>
      <c r="EC3" s="569" t="s">
        <v>422</v>
      </c>
      <c r="ED3" s="356"/>
      <c r="EE3" s="357"/>
      <c r="EF3" s="358">
        <v>0.2</v>
      </c>
      <c r="EG3" s="358">
        <v>0.05</v>
      </c>
      <c r="EH3" s="359"/>
      <c r="EI3" s="280"/>
      <c r="EJ3" s="571" t="s">
        <v>12</v>
      </c>
      <c r="EK3" s="569" t="s">
        <v>423</v>
      </c>
      <c r="EL3" s="356"/>
      <c r="EM3" s="357"/>
      <c r="EN3" s="358">
        <v>0.2</v>
      </c>
      <c r="EO3" s="358">
        <v>0.05</v>
      </c>
      <c r="EP3" s="359"/>
      <c r="EQ3" s="280"/>
      <c r="ER3" s="571" t="s">
        <v>12</v>
      </c>
      <c r="ES3" s="569" t="s">
        <v>424</v>
      </c>
      <c r="ET3" s="356"/>
      <c r="EU3" s="357"/>
      <c r="EV3" s="358">
        <v>0.2</v>
      </c>
      <c r="EW3" s="358">
        <v>0.05</v>
      </c>
      <c r="EX3" s="359"/>
      <c r="EY3" s="280"/>
      <c r="EZ3" s="567" t="s">
        <v>13</v>
      </c>
      <c r="FA3" s="567" t="s">
        <v>14</v>
      </c>
      <c r="FB3" s="567" t="s">
        <v>15</v>
      </c>
      <c r="FD3" s="577" t="s">
        <v>16</v>
      </c>
      <c r="FE3" s="577" t="s">
        <v>17</v>
      </c>
      <c r="FF3" s="577" t="s">
        <v>18</v>
      </c>
    </row>
    <row r="4" spans="1:162" ht="53.45" customHeight="1" thickBot="1" x14ac:dyDescent="0.3">
      <c r="A4" s="15" t="s">
        <v>19</v>
      </c>
      <c r="C4" s="581"/>
      <c r="D4" s="572"/>
      <c r="E4" s="574"/>
      <c r="F4" s="58" t="s">
        <v>69</v>
      </c>
      <c r="G4" s="49" t="s">
        <v>70</v>
      </c>
      <c r="H4" s="50" t="s">
        <v>179</v>
      </c>
      <c r="I4" s="50" t="s">
        <v>172</v>
      </c>
      <c r="J4" s="52" t="s">
        <v>72</v>
      </c>
      <c r="L4" s="576"/>
      <c r="M4" s="574"/>
      <c r="N4" s="58" t="s">
        <v>69</v>
      </c>
      <c r="O4" s="49" t="s">
        <v>70</v>
      </c>
      <c r="P4" s="50" t="s">
        <v>179</v>
      </c>
      <c r="Q4" s="50" t="s">
        <v>172</v>
      </c>
      <c r="R4" s="52" t="s">
        <v>72</v>
      </c>
      <c r="S4" s="281"/>
      <c r="T4" s="576"/>
      <c r="U4" s="574"/>
      <c r="V4" s="58" t="s">
        <v>69</v>
      </c>
      <c r="W4" s="49" t="s">
        <v>70</v>
      </c>
      <c r="X4" s="50" t="s">
        <v>179</v>
      </c>
      <c r="Y4" s="50" t="s">
        <v>172</v>
      </c>
      <c r="Z4" s="52" t="s">
        <v>72</v>
      </c>
      <c r="AA4" s="281"/>
      <c r="AB4" s="576"/>
      <c r="AC4" s="574"/>
      <c r="AD4" s="58" t="s">
        <v>69</v>
      </c>
      <c r="AE4" s="49" t="s">
        <v>70</v>
      </c>
      <c r="AF4" s="50" t="s">
        <v>179</v>
      </c>
      <c r="AG4" s="50" t="s">
        <v>172</v>
      </c>
      <c r="AH4" s="52" t="s">
        <v>72</v>
      </c>
      <c r="AI4" s="281"/>
      <c r="AJ4" s="576"/>
      <c r="AK4" s="574"/>
      <c r="AL4" s="58" t="s">
        <v>69</v>
      </c>
      <c r="AM4" s="49" t="s">
        <v>70</v>
      </c>
      <c r="AN4" s="50" t="s">
        <v>179</v>
      </c>
      <c r="AO4" s="50" t="s">
        <v>172</v>
      </c>
      <c r="AP4" s="52" t="s">
        <v>72</v>
      </c>
      <c r="AQ4" s="281"/>
      <c r="AR4" s="576"/>
      <c r="AS4" s="574"/>
      <c r="AT4" s="58" t="s">
        <v>69</v>
      </c>
      <c r="AU4" s="49" t="s">
        <v>70</v>
      </c>
      <c r="AV4" s="50" t="s">
        <v>179</v>
      </c>
      <c r="AW4" s="50" t="s">
        <v>172</v>
      </c>
      <c r="AX4" s="52" t="s">
        <v>72</v>
      </c>
      <c r="AY4" s="281"/>
      <c r="AZ4" s="576"/>
      <c r="BA4" s="574"/>
      <c r="BB4" s="58" t="s">
        <v>69</v>
      </c>
      <c r="BC4" s="49" t="s">
        <v>70</v>
      </c>
      <c r="BD4" s="50" t="s">
        <v>179</v>
      </c>
      <c r="BE4" s="50" t="s">
        <v>172</v>
      </c>
      <c r="BF4" s="52" t="s">
        <v>72</v>
      </c>
      <c r="BG4" s="281"/>
      <c r="BH4" s="576"/>
      <c r="BI4" s="570"/>
      <c r="BJ4" s="361" t="s">
        <v>69</v>
      </c>
      <c r="BK4" s="362" t="s">
        <v>70</v>
      </c>
      <c r="BL4" s="363" t="s">
        <v>179</v>
      </c>
      <c r="BM4" s="363" t="s">
        <v>172</v>
      </c>
      <c r="BN4" s="364" t="s">
        <v>72</v>
      </c>
      <c r="BO4" s="365"/>
      <c r="BP4" s="572"/>
      <c r="BQ4" s="570"/>
      <c r="BR4" s="361" t="s">
        <v>69</v>
      </c>
      <c r="BS4" s="444" t="s">
        <v>70</v>
      </c>
      <c r="BT4" s="361" t="s">
        <v>179</v>
      </c>
      <c r="BU4" s="361" t="s">
        <v>172</v>
      </c>
      <c r="BV4" s="444" t="s">
        <v>72</v>
      </c>
      <c r="BW4" s="365"/>
      <c r="BX4" s="572"/>
      <c r="BY4" s="570"/>
      <c r="BZ4" s="361" t="s">
        <v>69</v>
      </c>
      <c r="CA4" s="444" t="s">
        <v>70</v>
      </c>
      <c r="CB4" s="361" t="s">
        <v>179</v>
      </c>
      <c r="CC4" s="361" t="s">
        <v>172</v>
      </c>
      <c r="CD4" s="444" t="s">
        <v>72</v>
      </c>
      <c r="CE4" s="281"/>
      <c r="CF4" s="572"/>
      <c r="CG4" s="570"/>
      <c r="CH4" s="361" t="s">
        <v>69</v>
      </c>
      <c r="CI4" s="444" t="s">
        <v>70</v>
      </c>
      <c r="CJ4" s="361" t="s">
        <v>179</v>
      </c>
      <c r="CK4" s="361" t="s">
        <v>172</v>
      </c>
      <c r="CL4" s="444" t="s">
        <v>72</v>
      </c>
      <c r="CM4" s="281"/>
      <c r="CN4" s="572"/>
      <c r="CO4" s="570"/>
      <c r="CP4" s="361" t="s">
        <v>396</v>
      </c>
      <c r="CQ4" s="444" t="s">
        <v>70</v>
      </c>
      <c r="CR4" s="361" t="s">
        <v>179</v>
      </c>
      <c r="CS4" s="361" t="s">
        <v>172</v>
      </c>
      <c r="CT4" s="444" t="s">
        <v>72</v>
      </c>
      <c r="CU4" s="365"/>
      <c r="CV4" s="572"/>
      <c r="CW4" s="570"/>
      <c r="CX4" s="361" t="s">
        <v>396</v>
      </c>
      <c r="CY4" s="444" t="s">
        <v>70</v>
      </c>
      <c r="CZ4" s="361" t="s">
        <v>179</v>
      </c>
      <c r="DA4" s="361" t="s">
        <v>172</v>
      </c>
      <c r="DB4" s="444" t="s">
        <v>72</v>
      </c>
      <c r="DC4" s="365"/>
      <c r="DD4" s="572"/>
      <c r="DE4" s="570"/>
      <c r="DF4" s="361" t="s">
        <v>396</v>
      </c>
      <c r="DG4" s="444" t="s">
        <v>70</v>
      </c>
      <c r="DH4" s="361" t="s">
        <v>179</v>
      </c>
      <c r="DI4" s="361" t="s">
        <v>172</v>
      </c>
      <c r="DJ4" s="444" t="s">
        <v>72</v>
      </c>
      <c r="DK4" s="365"/>
      <c r="DL4" s="572"/>
      <c r="DM4" s="570"/>
      <c r="DN4" s="361" t="s">
        <v>397</v>
      </c>
      <c r="DO4" s="444" t="s">
        <v>70</v>
      </c>
      <c r="DP4" s="361" t="s">
        <v>179</v>
      </c>
      <c r="DQ4" s="361" t="s">
        <v>172</v>
      </c>
      <c r="DR4" s="444" t="s">
        <v>72</v>
      </c>
      <c r="DS4" s="365"/>
      <c r="DT4" s="572"/>
      <c r="DU4" s="570"/>
      <c r="DV4" s="361" t="s">
        <v>397</v>
      </c>
      <c r="DW4" s="444" t="s">
        <v>70</v>
      </c>
      <c r="DX4" s="361" t="s">
        <v>179</v>
      </c>
      <c r="DY4" s="361" t="s">
        <v>172</v>
      </c>
      <c r="DZ4" s="444" t="s">
        <v>72</v>
      </c>
      <c r="EA4" s="365"/>
      <c r="EB4" s="572"/>
      <c r="EC4" s="570"/>
      <c r="ED4" s="361" t="s">
        <v>397</v>
      </c>
      <c r="EE4" s="444" t="s">
        <v>70</v>
      </c>
      <c r="EF4" s="361" t="s">
        <v>179</v>
      </c>
      <c r="EG4" s="361" t="s">
        <v>172</v>
      </c>
      <c r="EH4" s="444" t="s">
        <v>72</v>
      </c>
      <c r="EI4" s="281"/>
      <c r="EJ4" s="572"/>
      <c r="EK4" s="570"/>
      <c r="EL4" s="361" t="s">
        <v>397</v>
      </c>
      <c r="EM4" s="444" t="s">
        <v>70</v>
      </c>
      <c r="EN4" s="361" t="s">
        <v>179</v>
      </c>
      <c r="EO4" s="361" t="s">
        <v>172</v>
      </c>
      <c r="EP4" s="444" t="s">
        <v>72</v>
      </c>
      <c r="EQ4" s="281"/>
      <c r="ER4" s="572"/>
      <c r="ES4" s="570"/>
      <c r="ET4" s="361" t="s">
        <v>397</v>
      </c>
      <c r="EU4" s="444" t="s">
        <v>70</v>
      </c>
      <c r="EV4" s="361" t="s">
        <v>179</v>
      </c>
      <c r="EW4" s="361" t="s">
        <v>172</v>
      </c>
      <c r="EX4" s="444" t="s">
        <v>72</v>
      </c>
      <c r="EY4" s="281"/>
      <c r="EZ4" s="568"/>
      <c r="FA4" s="568"/>
      <c r="FB4" s="568"/>
      <c r="FD4" s="578"/>
      <c r="FE4" s="578"/>
      <c r="FF4" s="578"/>
    </row>
    <row r="5" spans="1:162" ht="27" customHeight="1" x14ac:dyDescent="0.25">
      <c r="A5" s="16" t="s">
        <v>20</v>
      </c>
      <c r="C5" s="337" t="s">
        <v>364</v>
      </c>
      <c r="D5" s="338" t="s">
        <v>22</v>
      </c>
      <c r="E5" s="18">
        <v>23411</v>
      </c>
      <c r="F5" s="56">
        <f>E5*0.1075</f>
        <v>2516.6824999999999</v>
      </c>
      <c r="G5" s="43">
        <f>E5+F5</f>
        <v>25927.682499999999</v>
      </c>
      <c r="H5" s="55">
        <f>E5*$H$3</f>
        <v>4682.2</v>
      </c>
      <c r="I5" s="55">
        <f>E5*0.05</f>
        <v>1170.55</v>
      </c>
      <c r="J5" s="53">
        <f>G5+H5+I5</f>
        <v>31780.432499999999</v>
      </c>
      <c r="L5" s="17" t="s">
        <v>22</v>
      </c>
      <c r="M5" s="18">
        <f>E5*1.01</f>
        <v>23645.11</v>
      </c>
      <c r="N5" s="56">
        <f>M5*0.1085</f>
        <v>2565.4944350000001</v>
      </c>
      <c r="O5" s="43">
        <f>M5+N5</f>
        <v>26210.604435000001</v>
      </c>
      <c r="P5" s="55">
        <f>M5*$H$3</f>
        <v>4729.0219999999999</v>
      </c>
      <c r="Q5" s="55">
        <f>M5*0.05</f>
        <v>1182.2555</v>
      </c>
      <c r="R5" s="53">
        <f>O5+P5+Q5</f>
        <v>32121.881935000001</v>
      </c>
      <c r="S5" s="282"/>
      <c r="T5" s="17" t="s">
        <v>22</v>
      </c>
      <c r="U5" s="18">
        <f>M5*1.01</f>
        <v>23881.561099999999</v>
      </c>
      <c r="V5" s="56">
        <f>U5*0.1085</f>
        <v>2591.1493793499999</v>
      </c>
      <c r="W5" s="43">
        <f>U5+V5</f>
        <v>26472.71047935</v>
      </c>
      <c r="X5" s="55">
        <f>U5*$H$3</f>
        <v>4776.3122199999998</v>
      </c>
      <c r="Y5" s="55">
        <f>U5*0.05</f>
        <v>1194.0780549999999</v>
      </c>
      <c r="Z5" s="53">
        <f>W5+X5+Y5</f>
        <v>32443.100754350002</v>
      </c>
      <c r="AA5" s="282"/>
      <c r="AB5" s="17" t="s">
        <v>22</v>
      </c>
      <c r="AC5" s="18">
        <f>U5*1.01</f>
        <v>24120.376711000001</v>
      </c>
      <c r="AD5" s="56">
        <f>AC5*0.1085</f>
        <v>2617.0608731435</v>
      </c>
      <c r="AE5" s="43">
        <f>AC5+AD5</f>
        <v>26737.437584143499</v>
      </c>
      <c r="AF5" s="55">
        <f>AC5*$H$3</f>
        <v>4824.0753422000007</v>
      </c>
      <c r="AG5" s="55">
        <f>AC5*0.05</f>
        <v>1206.0188355500002</v>
      </c>
      <c r="AH5" s="53">
        <f>AE5+AF5+AG5</f>
        <v>32767.531761893501</v>
      </c>
      <c r="AI5" s="282"/>
      <c r="AJ5" s="17" t="s">
        <v>22</v>
      </c>
      <c r="AK5" s="18">
        <f>AC5*1.0175</f>
        <v>24542.483303442503</v>
      </c>
      <c r="AL5" s="55">
        <f>AK5*0.1095</f>
        <v>2687.4019217269542</v>
      </c>
      <c r="AM5" s="43">
        <f>AK5+AL5</f>
        <v>27229.885225169455</v>
      </c>
      <c r="AN5" s="55">
        <f>AK5*$H$3</f>
        <v>4908.4966606885009</v>
      </c>
      <c r="AO5" s="55">
        <f>AK5*0.05</f>
        <v>1227.1241651721252</v>
      </c>
      <c r="AP5" s="53">
        <f>AM5+AN5+AO5</f>
        <v>33365.506051030083</v>
      </c>
      <c r="AQ5" s="282"/>
      <c r="AR5" s="17" t="s">
        <v>22</v>
      </c>
      <c r="AS5" s="18">
        <f>AK5*1.005</f>
        <v>24665.195719959713</v>
      </c>
      <c r="AT5" s="55">
        <f>AS5*0.1105</f>
        <v>2725.5041270555485</v>
      </c>
      <c r="AU5" s="43">
        <f>AS5+AT5</f>
        <v>27390.699847015261</v>
      </c>
      <c r="AV5" s="55">
        <f>AS5*$H$3</f>
        <v>4933.0391439919431</v>
      </c>
      <c r="AW5" s="55">
        <f>AS5*0.05</f>
        <v>1233.2597859979858</v>
      </c>
      <c r="AX5" s="53">
        <f>AU5+AV5+AW5</f>
        <v>33556.998777005188</v>
      </c>
      <c r="AY5" s="282"/>
      <c r="AZ5" s="17" t="s">
        <v>22</v>
      </c>
      <c r="BA5" s="18">
        <f>AS5*1.02</f>
        <v>25158.499634358908</v>
      </c>
      <c r="BB5" s="55">
        <f>BA5*0.1105</f>
        <v>2780.0142095966594</v>
      </c>
      <c r="BC5" s="43">
        <f>BA5+BB5</f>
        <v>27938.513843955567</v>
      </c>
      <c r="BD5" s="55">
        <f>BA5*$H$3</f>
        <v>5031.6999268717818</v>
      </c>
      <c r="BE5" s="55">
        <f>BA5*0.05</f>
        <v>1257.9249817179455</v>
      </c>
      <c r="BF5" s="53">
        <f>BC5+BD5+BE5</f>
        <v>34228.138752545296</v>
      </c>
      <c r="BG5" s="282"/>
      <c r="BH5" s="17" t="s">
        <v>22</v>
      </c>
      <c r="BI5" s="366">
        <f>BA5+500</f>
        <v>25658.499634358908</v>
      </c>
      <c r="BJ5" s="366">
        <f>BI5*0.1105</f>
        <v>2835.2642095966594</v>
      </c>
      <c r="BK5" s="367">
        <f>BI5+BJ5</f>
        <v>28493.763843955567</v>
      </c>
      <c r="BL5" s="366">
        <f>BI5*$H$3</f>
        <v>5131.6999268717818</v>
      </c>
      <c r="BM5" s="366">
        <f>BI5*0.05</f>
        <v>1282.9249817179455</v>
      </c>
      <c r="BN5" s="368">
        <f>BK5+BL5+BM5</f>
        <v>34908.388752545296</v>
      </c>
      <c r="BO5" s="369"/>
      <c r="BP5" s="338" t="s">
        <v>22</v>
      </c>
      <c r="BQ5" s="366">
        <f>BI5*1.01</f>
        <v>25915.084630702499</v>
      </c>
      <c r="BR5" s="366">
        <f>BQ5*0.1105</f>
        <v>2863.6168516926259</v>
      </c>
      <c r="BS5" s="367">
        <f>BQ5+BR5</f>
        <v>28778.701482395125</v>
      </c>
      <c r="BT5" s="366">
        <f>BQ5*$H$3</f>
        <v>5183.0169261404999</v>
      </c>
      <c r="BU5" s="366">
        <f>BQ5*0.05</f>
        <v>1295.754231535125</v>
      </c>
      <c r="BV5" s="368">
        <f>BS5+BT5+BU5</f>
        <v>35257.472640070751</v>
      </c>
      <c r="BW5" s="369"/>
      <c r="BX5" s="338" t="s">
        <v>22</v>
      </c>
      <c r="BY5" s="366">
        <f>BQ5*1.03+500</f>
        <v>27192.537169623574</v>
      </c>
      <c r="BZ5" s="366">
        <f>BY5*0.1105</f>
        <v>3004.7753572434049</v>
      </c>
      <c r="CA5" s="367">
        <f>BY5+BZ5</f>
        <v>30197.312526866979</v>
      </c>
      <c r="CB5" s="366">
        <f>BY5*$H$3</f>
        <v>5438.5074339247149</v>
      </c>
      <c r="CC5" s="366">
        <f>BY5*0.05</f>
        <v>1359.6268584811787</v>
      </c>
      <c r="CD5" s="368">
        <f>CA5+CB5+CC5</f>
        <v>36995.446819272867</v>
      </c>
      <c r="CE5" s="282"/>
      <c r="CF5" s="338" t="s">
        <v>22</v>
      </c>
      <c r="CG5" s="366">
        <f>BY5*1.02</f>
        <v>27736.387913016046</v>
      </c>
      <c r="CH5" s="366">
        <f>CG5*0.1105</f>
        <v>3064.8708643882733</v>
      </c>
      <c r="CI5" s="367">
        <f>CG5+CH5</f>
        <v>30801.25877740432</v>
      </c>
      <c r="CJ5" s="366">
        <f>CG5*$H$3</f>
        <v>5547.2775826032093</v>
      </c>
      <c r="CK5" s="366">
        <f>CG5*0.05</f>
        <v>1386.8193956508023</v>
      </c>
      <c r="CL5" s="368">
        <f>CI5+CJ5+CK5</f>
        <v>37735.355755658333</v>
      </c>
      <c r="CM5" s="282"/>
      <c r="CN5" s="338" t="s">
        <v>22</v>
      </c>
      <c r="CO5" s="366">
        <f>CG5+750</f>
        <v>28486.387913016046</v>
      </c>
      <c r="CP5" s="366">
        <f>CO5*0.1105</f>
        <v>3147.7458643882733</v>
      </c>
      <c r="CQ5" s="367">
        <f>CO5+CP5</f>
        <v>31634.13377740432</v>
      </c>
      <c r="CR5" s="366">
        <f>CO5*$H$3</f>
        <v>5697.2775826032093</v>
      </c>
      <c r="CS5" s="366">
        <f>CO5*0.05</f>
        <v>1424.3193956508023</v>
      </c>
      <c r="CT5" s="368">
        <f>CQ5+CR5+CS5</f>
        <v>38755.730755658333</v>
      </c>
      <c r="CU5" s="369"/>
      <c r="CV5" s="338" t="s">
        <v>22</v>
      </c>
      <c r="CW5" s="366">
        <f>CO5+1125</f>
        <v>29611.387913016046</v>
      </c>
      <c r="CX5" s="366">
        <f>CW5*0.1105</f>
        <v>3272.0583643882733</v>
      </c>
      <c r="CY5" s="367">
        <f>CW5+CX5</f>
        <v>32883.44627740432</v>
      </c>
      <c r="CZ5" s="366">
        <f>CW5*$H$3</f>
        <v>5922.2775826032093</v>
      </c>
      <c r="DA5" s="366">
        <f>CW5*0.05</f>
        <v>1480.5693956508023</v>
      </c>
      <c r="DB5" s="368">
        <f>CY5+CZ5+DA5</f>
        <v>40286.293255658333</v>
      </c>
      <c r="DC5" s="369"/>
      <c r="DD5" s="338" t="s">
        <v>22</v>
      </c>
      <c r="DE5" s="366">
        <f>CW5*1.01</f>
        <v>29907.501792146206</v>
      </c>
      <c r="DF5" s="366">
        <f>DE5*0.1105</f>
        <v>3304.7789480321558</v>
      </c>
      <c r="DG5" s="367">
        <f>DE5+DF5</f>
        <v>33212.280740178365</v>
      </c>
      <c r="DH5" s="366">
        <f>DE5*$H$3</f>
        <v>5981.5003584292417</v>
      </c>
      <c r="DI5" s="366">
        <f>DE5*0.05</f>
        <v>1495.3750896073104</v>
      </c>
      <c r="DJ5" s="368">
        <f>DG5+DH5+DI5</f>
        <v>40689.156188214918</v>
      </c>
      <c r="DK5" s="369"/>
      <c r="DL5" s="338" t="s">
        <v>22</v>
      </c>
      <c r="DM5" s="366">
        <f>DE5+500</f>
        <v>30407.501792146206</v>
      </c>
      <c r="DN5" s="366">
        <f>DM5*0.1115</f>
        <v>3390.4364498243021</v>
      </c>
      <c r="DO5" s="367">
        <f>DM5+DN5</f>
        <v>33797.938241970507</v>
      </c>
      <c r="DP5" s="366">
        <f>DM5*$H$3</f>
        <v>6081.5003584292417</v>
      </c>
      <c r="DQ5" s="366">
        <f>DM5*0.05</f>
        <v>1520.3750896073104</v>
      </c>
      <c r="DR5" s="368">
        <f>DO5+DP5+DQ5</f>
        <v>41399.81369000706</v>
      </c>
      <c r="DS5" s="369"/>
      <c r="DT5" s="338" t="s">
        <v>22</v>
      </c>
      <c r="DU5" s="366">
        <f>DM5+1000</f>
        <v>31407.501792146206</v>
      </c>
      <c r="DV5" s="366">
        <f>DU5*0.1115</f>
        <v>3501.9364498243021</v>
      </c>
      <c r="DW5" s="367">
        <f>DU5+DV5</f>
        <v>34909.438241970507</v>
      </c>
      <c r="DX5" s="366">
        <f>DU5*$H$3</f>
        <v>6281.5003584292417</v>
      </c>
      <c r="DY5" s="366">
        <f>DU5*0.05</f>
        <v>1570.3750896073104</v>
      </c>
      <c r="DZ5" s="368">
        <f>DW5+DX5+DY5</f>
        <v>42761.31369000706</v>
      </c>
      <c r="EA5" s="369"/>
      <c r="EB5" s="338" t="s">
        <v>22</v>
      </c>
      <c r="EC5" s="366">
        <f>DU5*1.01</f>
        <v>31721.576810067669</v>
      </c>
      <c r="ED5" s="366">
        <f>EC5*0.1115</f>
        <v>3536.9558143225449</v>
      </c>
      <c r="EE5" s="367">
        <f>EC5+ED5</f>
        <v>35258.532624390216</v>
      </c>
      <c r="EF5" s="366">
        <f>EC5*$H$3</f>
        <v>6344.3153620135345</v>
      </c>
      <c r="EG5" s="366">
        <f>EC5*0.05</f>
        <v>1586.0788405033836</v>
      </c>
      <c r="EH5" s="368">
        <f>EE5+EF5+EG5</f>
        <v>43188.926826907133</v>
      </c>
      <c r="EI5" s="282"/>
      <c r="EJ5" s="338" t="s">
        <v>22</v>
      </c>
      <c r="EK5" s="366">
        <f>EC5+500</f>
        <v>32221.576810067669</v>
      </c>
      <c r="EL5" s="366">
        <f>EK5*0.1115</f>
        <v>3592.7058143225449</v>
      </c>
      <c r="EM5" s="367">
        <f>EK5+EL5</f>
        <v>35814.282624390216</v>
      </c>
      <c r="EN5" s="366">
        <f>EK5*$H$3</f>
        <v>6444.3153620135345</v>
      </c>
      <c r="EO5" s="366">
        <f>EK5*0.05</f>
        <v>1611.0788405033836</v>
      </c>
      <c r="EP5" s="368">
        <f>EM5+EN5+EO5</f>
        <v>43869.676826907133</v>
      </c>
      <c r="EQ5" s="282"/>
      <c r="ER5" s="338" t="s">
        <v>22</v>
      </c>
      <c r="ES5" s="366">
        <f>EK5*1.01</f>
        <v>32543.792578168344</v>
      </c>
      <c r="ET5" s="366">
        <f>ES5*0.1115</f>
        <v>3628.6328724657706</v>
      </c>
      <c r="EU5" s="367">
        <f>ES5+ET5</f>
        <v>36172.425450634117</v>
      </c>
      <c r="EV5" s="366">
        <f>ES5*$H$3</f>
        <v>6508.758515633669</v>
      </c>
      <c r="EW5" s="366">
        <f>ES5*0.05</f>
        <v>1627.1896289084173</v>
      </c>
      <c r="EX5" s="368">
        <f>EU5+EV5+EW5</f>
        <v>44308.373595176206</v>
      </c>
      <c r="EY5" s="282"/>
      <c r="EZ5" s="582" t="s">
        <v>23</v>
      </c>
      <c r="FA5" s="584">
        <v>20</v>
      </c>
      <c r="FB5" s="584">
        <v>0</v>
      </c>
      <c r="FD5" s="317">
        <v>18516</v>
      </c>
      <c r="FE5" s="19">
        <v>8.5</v>
      </c>
      <c r="FF5" s="19">
        <v>11.05</v>
      </c>
    </row>
    <row r="6" spans="1:162" ht="15" customHeight="1" x14ac:dyDescent="0.25">
      <c r="A6" s="20"/>
      <c r="C6" s="339"/>
      <c r="D6" s="338" t="s">
        <v>24</v>
      </c>
      <c r="E6" s="21">
        <v>24283</v>
      </c>
      <c r="F6" s="56">
        <f t="shared" ref="F6:F63" si="0">E6*0.1075</f>
        <v>2610.4225000000001</v>
      </c>
      <c r="G6" s="43">
        <f t="shared" ref="G6:G63" si="1">E6+F6</f>
        <v>26893.422500000001</v>
      </c>
      <c r="H6" s="56">
        <f>E6*$H$3</f>
        <v>4856.6000000000004</v>
      </c>
      <c r="I6" s="56">
        <f t="shared" ref="I6:I63" si="2">E6*0.05</f>
        <v>1214.1500000000001</v>
      </c>
      <c r="J6" s="53">
        <f t="shared" ref="J6:J63" si="3">G6+H6+I6</f>
        <v>32964.172500000001</v>
      </c>
      <c r="L6" s="17" t="s">
        <v>24</v>
      </c>
      <c r="M6" s="21">
        <f t="shared" ref="M6:M63" si="4">E6*1.01</f>
        <v>24525.83</v>
      </c>
      <c r="N6" s="56">
        <f t="shared" ref="N6:N63" si="5">M6*0.1085</f>
        <v>2661.0525550000002</v>
      </c>
      <c r="O6" s="43">
        <f t="shared" ref="O6:O35" si="6">M6+N6</f>
        <v>27186.882555000004</v>
      </c>
      <c r="P6" s="56">
        <f>M6*$H$3</f>
        <v>4905.1660000000002</v>
      </c>
      <c r="Q6" s="56">
        <f t="shared" ref="Q6:Q63" si="7">M6*0.05</f>
        <v>1226.2915</v>
      </c>
      <c r="R6" s="53">
        <f t="shared" ref="R6:R63" si="8">O6+P6+Q6</f>
        <v>33318.340055000008</v>
      </c>
      <c r="S6" s="282"/>
      <c r="T6" s="17" t="s">
        <v>24</v>
      </c>
      <c r="U6" s="21">
        <f t="shared" ref="U6:U63" si="9">M6*1.01</f>
        <v>24771.088300000003</v>
      </c>
      <c r="V6" s="56">
        <f t="shared" ref="V6:V63" si="10">U6*0.1085</f>
        <v>2687.6630805500004</v>
      </c>
      <c r="W6" s="43">
        <f t="shared" ref="W6:W35" si="11">U6+V6</f>
        <v>27458.751380550002</v>
      </c>
      <c r="X6" s="56">
        <f>U6*$H$3</f>
        <v>4954.2176600000012</v>
      </c>
      <c r="Y6" s="56">
        <f t="shared" ref="Y6:Y63" si="12">U6*0.05</f>
        <v>1238.5544150000003</v>
      </c>
      <c r="Z6" s="53">
        <f t="shared" ref="Z6:Z63" si="13">W6+X6+Y6</f>
        <v>33651.523455550006</v>
      </c>
      <c r="AA6" s="282"/>
      <c r="AB6" s="17" t="s">
        <v>24</v>
      </c>
      <c r="AC6" s="21">
        <f t="shared" ref="AC6:AC13" si="14">U6*1.01</f>
        <v>25018.799183000003</v>
      </c>
      <c r="AD6" s="56">
        <f t="shared" ref="AD6:AD63" si="15">AC6*0.1085</f>
        <v>2714.5397113555005</v>
      </c>
      <c r="AE6" s="43">
        <f t="shared" ref="AE6:AE35" si="16">AC6+AD6</f>
        <v>27733.338894355504</v>
      </c>
      <c r="AF6" s="56">
        <f>AC6*$H$3</f>
        <v>5003.7598366000011</v>
      </c>
      <c r="AG6" s="56">
        <f t="shared" ref="AG6:AG63" si="17">AC6*0.05</f>
        <v>1250.9399591500003</v>
      </c>
      <c r="AH6" s="53">
        <f t="shared" ref="AH6:AH63" si="18">AE6+AF6+AG6</f>
        <v>33988.038690105503</v>
      </c>
      <c r="AI6" s="282"/>
      <c r="AJ6" s="17" t="s">
        <v>24</v>
      </c>
      <c r="AK6" s="21">
        <f t="shared" ref="AK6:AK63" si="19">AC6*1.0175</f>
        <v>25456.628168702504</v>
      </c>
      <c r="AL6" s="56">
        <f t="shared" ref="AL6:AL63" si="20">AK6*0.1095</f>
        <v>2787.5007844729244</v>
      </c>
      <c r="AM6" s="43">
        <f t="shared" ref="AM6:AM35" si="21">AK6+AL6</f>
        <v>28244.12895317543</v>
      </c>
      <c r="AN6" s="56">
        <f>AK6*$H$3</f>
        <v>5091.325633740501</v>
      </c>
      <c r="AO6" s="56">
        <f t="shared" ref="AO6:AO63" si="22">AK6*0.05</f>
        <v>1272.8314084351252</v>
      </c>
      <c r="AP6" s="53">
        <f t="shared" ref="AP6:AP63" si="23">AM6+AN6+AO6</f>
        <v>34608.285995351056</v>
      </c>
      <c r="AQ6" s="282"/>
      <c r="AR6" s="17" t="s">
        <v>24</v>
      </c>
      <c r="AS6" s="21">
        <f t="shared" ref="AS6:AS15" si="24">AK6*1.005</f>
        <v>25583.911309546012</v>
      </c>
      <c r="AT6" s="56">
        <f t="shared" ref="AT6:AT63" si="25">AS6*0.1105</f>
        <v>2827.0221997048343</v>
      </c>
      <c r="AU6" s="43">
        <f t="shared" ref="AU6:AU35" si="26">AS6+AT6</f>
        <v>28410.933509250848</v>
      </c>
      <c r="AV6" s="56">
        <f>AS6*$H$3</f>
        <v>5116.782261909203</v>
      </c>
      <c r="AW6" s="56">
        <f t="shared" ref="AW6:AW63" si="27">AS6*0.05</f>
        <v>1279.1955654773008</v>
      </c>
      <c r="AX6" s="53">
        <f t="shared" ref="AX6:AX63" si="28">AU6+AV6+AW6</f>
        <v>34806.911336637349</v>
      </c>
      <c r="AY6" s="282"/>
      <c r="AZ6" s="17" t="s">
        <v>24</v>
      </c>
      <c r="BA6" s="21">
        <f t="shared" ref="BA6:BA63" si="29">AS6*1.02</f>
        <v>26095.589535736934</v>
      </c>
      <c r="BB6" s="56">
        <f t="shared" ref="BB6:BB63" si="30">BA6*0.1105</f>
        <v>2883.562643698931</v>
      </c>
      <c r="BC6" s="43">
        <f t="shared" ref="BC6:BC35" si="31">BA6+BB6</f>
        <v>28979.152179435863</v>
      </c>
      <c r="BD6" s="56">
        <f>BA6*$H$3</f>
        <v>5219.1179071473871</v>
      </c>
      <c r="BE6" s="56">
        <f t="shared" ref="BE6:BE63" si="32">BA6*0.05</f>
        <v>1304.7794767868468</v>
      </c>
      <c r="BF6" s="53">
        <f t="shared" ref="BF6:BF63" si="33">BC6+BD6+BE6</f>
        <v>35503.049563370099</v>
      </c>
      <c r="BG6" s="282"/>
      <c r="BH6" s="17" t="s">
        <v>24</v>
      </c>
      <c r="BI6" s="370">
        <f t="shared" ref="BI6:BI19" si="34">BA6+500</f>
        <v>26595.589535736934</v>
      </c>
      <c r="BJ6" s="370">
        <f t="shared" ref="BJ6:BJ63" si="35">BI6*0.1105</f>
        <v>2938.812643698931</v>
      </c>
      <c r="BK6" s="367">
        <f t="shared" ref="BK6:BK35" si="36">BI6+BJ6</f>
        <v>29534.402179435863</v>
      </c>
      <c r="BL6" s="370">
        <f>BI6*$H$3</f>
        <v>5319.1179071473871</v>
      </c>
      <c r="BM6" s="370">
        <f t="shared" ref="BM6:BM63" si="37">BI6*0.05</f>
        <v>1329.7794767868468</v>
      </c>
      <c r="BN6" s="368">
        <f t="shared" ref="BN6:BN63" si="38">BK6+BL6+BM6</f>
        <v>36183.299563370099</v>
      </c>
      <c r="BO6" s="369"/>
      <c r="BP6" s="338" t="s">
        <v>24</v>
      </c>
      <c r="BQ6" s="370">
        <f t="shared" ref="BQ6:BQ63" si="39">BI6*1.01</f>
        <v>26861.545431094302</v>
      </c>
      <c r="BR6" s="370">
        <f t="shared" ref="BR6:BR63" si="40">BQ6*0.1105</f>
        <v>2968.2007701359203</v>
      </c>
      <c r="BS6" s="367">
        <f t="shared" ref="BS6:BS35" si="41">BQ6+BR6</f>
        <v>29829.746201230224</v>
      </c>
      <c r="BT6" s="370">
        <f>BQ6*$H$3</f>
        <v>5372.309086218861</v>
      </c>
      <c r="BU6" s="370">
        <f t="shared" ref="BU6:BU63" si="42">BQ6*0.05</f>
        <v>1343.0772715547153</v>
      </c>
      <c r="BV6" s="368">
        <f t="shared" ref="BV6:BV63" si="43">BS6+BT6+BU6</f>
        <v>36545.132559003796</v>
      </c>
      <c r="BW6" s="369"/>
      <c r="BX6" s="338" t="s">
        <v>24</v>
      </c>
      <c r="BY6" s="370">
        <f t="shared" ref="BY6:BY19" si="44">BQ6*1.03+500</f>
        <v>28167.391794027131</v>
      </c>
      <c r="BZ6" s="370">
        <f t="shared" ref="BZ6:BZ63" si="45">BY6*0.1105</f>
        <v>3112.4967932399982</v>
      </c>
      <c r="CA6" s="367">
        <f t="shared" ref="CA6:CA35" si="46">BY6+BZ6</f>
        <v>31279.888587267131</v>
      </c>
      <c r="CB6" s="370">
        <f>BY6*$H$3</f>
        <v>5633.478358805427</v>
      </c>
      <c r="CC6" s="370">
        <f t="shared" ref="CC6:CC63" si="47">BY6*0.05</f>
        <v>1408.3695897013567</v>
      </c>
      <c r="CD6" s="368">
        <f t="shared" ref="CD6:CD63" si="48">CA6+CB6+CC6</f>
        <v>38321.736535773918</v>
      </c>
      <c r="CE6" s="282"/>
      <c r="CF6" s="338" t="s">
        <v>24</v>
      </c>
      <c r="CG6" s="370">
        <f t="shared" ref="CG6:CG19" si="49">BY6*1.02</f>
        <v>28730.739629907675</v>
      </c>
      <c r="CH6" s="370">
        <f t="shared" ref="CH6:CH63" si="50">CG6*0.1105</f>
        <v>3174.7467291047983</v>
      </c>
      <c r="CI6" s="367">
        <f t="shared" ref="CI6:CI35" si="51">CG6+CH6</f>
        <v>31905.486359012473</v>
      </c>
      <c r="CJ6" s="370">
        <f>CG6*$H$3</f>
        <v>5746.1479259815351</v>
      </c>
      <c r="CK6" s="370">
        <f t="shared" ref="CK6:CK63" si="52">CG6*0.05</f>
        <v>1436.5369814953838</v>
      </c>
      <c r="CL6" s="368">
        <f t="shared" ref="CL6:CL63" si="53">CI6+CJ6+CK6</f>
        <v>39088.171266489393</v>
      </c>
      <c r="CM6" s="282"/>
      <c r="CN6" s="338" t="s">
        <v>24</v>
      </c>
      <c r="CO6" s="370">
        <f t="shared" ref="CO6:CO19" si="54">CG6+750</f>
        <v>29480.739629907675</v>
      </c>
      <c r="CP6" s="370">
        <f t="shared" ref="CP6:CP63" si="55">CO6*0.1105</f>
        <v>3257.6217291047983</v>
      </c>
      <c r="CQ6" s="367">
        <f t="shared" ref="CQ6:CQ35" si="56">CO6+CP6</f>
        <v>32738.361359012473</v>
      </c>
      <c r="CR6" s="370">
        <f>CO6*$H$3</f>
        <v>5896.1479259815351</v>
      </c>
      <c r="CS6" s="370">
        <f t="shared" ref="CS6:CS63" si="57">CO6*0.05</f>
        <v>1474.0369814953838</v>
      </c>
      <c r="CT6" s="368">
        <f t="shared" ref="CT6:CT63" si="58">CQ6+CR6+CS6</f>
        <v>40108.546266489393</v>
      </c>
      <c r="CU6" s="369"/>
      <c r="CV6" s="338" t="s">
        <v>24</v>
      </c>
      <c r="CW6" s="370">
        <f t="shared" ref="CW6:CW21" si="59">CO6+1125</f>
        <v>30605.739629907675</v>
      </c>
      <c r="CX6" s="370">
        <f t="shared" ref="CX6:CX63" si="60">CW6*0.1105</f>
        <v>3381.9342291047983</v>
      </c>
      <c r="CY6" s="367">
        <f t="shared" ref="CY6:CY35" si="61">CW6+CX6</f>
        <v>33987.673859012473</v>
      </c>
      <c r="CZ6" s="370">
        <f>CW6*$H$3</f>
        <v>6121.1479259815351</v>
      </c>
      <c r="DA6" s="370">
        <f t="shared" ref="DA6:DA63" si="62">CW6*0.05</f>
        <v>1530.2869814953838</v>
      </c>
      <c r="DB6" s="368">
        <f t="shared" ref="DB6:DB63" si="63">CY6+CZ6+DA6</f>
        <v>41639.108766489393</v>
      </c>
      <c r="DC6" s="369"/>
      <c r="DD6" s="338" t="s">
        <v>24</v>
      </c>
      <c r="DE6" s="370">
        <f t="shared" ref="DE6:DE63" si="64">CW6*1.01</f>
        <v>30911.797026206754</v>
      </c>
      <c r="DF6" s="370">
        <f t="shared" ref="DF6:DF63" si="65">DE6*0.1105</f>
        <v>3415.7535713958464</v>
      </c>
      <c r="DG6" s="367">
        <f t="shared" ref="DG6:DG35" si="66">DE6+DF6</f>
        <v>34327.550597602603</v>
      </c>
      <c r="DH6" s="370">
        <f>DE6*$H$3</f>
        <v>6182.3594052413509</v>
      </c>
      <c r="DI6" s="370">
        <f t="shared" ref="DI6:DI63" si="67">DE6*0.05</f>
        <v>1545.5898513103377</v>
      </c>
      <c r="DJ6" s="368">
        <f t="shared" ref="DJ6:DJ63" si="68">DG6+DH6+DI6</f>
        <v>42055.499854154295</v>
      </c>
      <c r="DK6" s="369"/>
      <c r="DL6" s="338" t="s">
        <v>24</v>
      </c>
      <c r="DM6" s="370">
        <f t="shared" ref="DM6:DM21" si="69">DE6+500</f>
        <v>31411.797026206754</v>
      </c>
      <c r="DN6" s="370">
        <f t="shared" ref="DN6:DN19" si="70">DM6*0.1115</f>
        <v>3502.4153684220532</v>
      </c>
      <c r="DO6" s="367">
        <f t="shared" ref="DO6:DO35" si="71">DM6+DN6</f>
        <v>34914.212394628805</v>
      </c>
      <c r="DP6" s="370">
        <f>DM6*$H$3</f>
        <v>6282.3594052413509</v>
      </c>
      <c r="DQ6" s="370">
        <f t="shared" ref="DQ6:DQ63" si="72">DM6*0.05</f>
        <v>1570.5898513103377</v>
      </c>
      <c r="DR6" s="368">
        <f t="shared" ref="DR6:DR63" si="73">DO6+DP6+DQ6</f>
        <v>42767.161651180497</v>
      </c>
      <c r="DS6" s="369"/>
      <c r="DT6" s="338" t="s">
        <v>24</v>
      </c>
      <c r="DU6" s="370">
        <f t="shared" ref="DU6:DU20" si="74">DM6+1000</f>
        <v>32411.797026206754</v>
      </c>
      <c r="DV6" s="370">
        <f t="shared" ref="DV6:DV19" si="75">DU6*0.1115</f>
        <v>3613.9153684220532</v>
      </c>
      <c r="DW6" s="367">
        <f t="shared" ref="DW6:DW35" si="76">DU6+DV6</f>
        <v>36025.712394628805</v>
      </c>
      <c r="DX6" s="370">
        <f>DU6*$H$3</f>
        <v>6482.3594052413509</v>
      </c>
      <c r="DY6" s="370">
        <f t="shared" ref="DY6:DY63" si="77">DU6*0.05</f>
        <v>1620.5898513103377</v>
      </c>
      <c r="DZ6" s="368">
        <f t="shared" ref="DZ6:DZ63" si="78">DW6+DX6+DY6</f>
        <v>44128.661651180497</v>
      </c>
      <c r="EA6" s="369"/>
      <c r="EB6" s="338" t="s">
        <v>24</v>
      </c>
      <c r="EC6" s="370">
        <f t="shared" ref="EC6:EC63" si="79">DU6*1.01</f>
        <v>32735.914996468822</v>
      </c>
      <c r="ED6" s="370">
        <f t="shared" ref="ED6:ED19" si="80">EC6*0.1115</f>
        <v>3650.0545221062739</v>
      </c>
      <c r="EE6" s="367">
        <f t="shared" ref="EE6:EE35" si="81">EC6+ED6</f>
        <v>36385.969518575097</v>
      </c>
      <c r="EF6" s="370">
        <f>EC6*$H$3</f>
        <v>6547.1829992937646</v>
      </c>
      <c r="EG6" s="370">
        <f t="shared" ref="EG6:EG63" si="82">EC6*0.05</f>
        <v>1636.7957498234412</v>
      </c>
      <c r="EH6" s="368">
        <f t="shared" ref="EH6:EH63" si="83">EE6+EF6+EG6</f>
        <v>44569.9482676923</v>
      </c>
      <c r="EI6" s="282"/>
      <c r="EJ6" s="338" t="s">
        <v>24</v>
      </c>
      <c r="EK6" s="370">
        <f t="shared" ref="EK6:EK20" si="84">EC6+500</f>
        <v>33235.914996468826</v>
      </c>
      <c r="EL6" s="370">
        <f t="shared" ref="EL6:EL19" si="85">EK6*0.1115</f>
        <v>3705.8045221062744</v>
      </c>
      <c r="EM6" s="367">
        <f t="shared" ref="EM6:EM35" si="86">EK6+EL6</f>
        <v>36941.719518575097</v>
      </c>
      <c r="EN6" s="370">
        <f>EK6*$H$3</f>
        <v>6647.1829992937655</v>
      </c>
      <c r="EO6" s="370">
        <f t="shared" ref="EO6:EO63" si="87">EK6*0.05</f>
        <v>1661.7957498234414</v>
      </c>
      <c r="EP6" s="368">
        <f t="shared" ref="EP6:EP63" si="88">EM6+EN6+EO6</f>
        <v>45250.6982676923</v>
      </c>
      <c r="EQ6" s="282"/>
      <c r="ER6" s="338" t="s">
        <v>24</v>
      </c>
      <c r="ES6" s="370">
        <f t="shared" ref="ES6:ES63" si="89">EK6*1.01</f>
        <v>33568.274146433512</v>
      </c>
      <c r="ET6" s="370">
        <f t="shared" ref="ET6:ET19" si="90">ES6*0.1115</f>
        <v>3742.8625673273368</v>
      </c>
      <c r="EU6" s="367">
        <f t="shared" ref="EU6:EU35" si="91">ES6+ET6</f>
        <v>37311.136713760847</v>
      </c>
      <c r="EV6" s="370">
        <f>ES6*$H$3</f>
        <v>6713.6548292867028</v>
      </c>
      <c r="EW6" s="370">
        <f t="shared" ref="EW6:EW63" si="92">ES6*0.05</f>
        <v>1678.4137073216757</v>
      </c>
      <c r="EX6" s="368">
        <f t="shared" ref="EX6:EX63" si="93">EU6+EV6+EW6</f>
        <v>45703.205250369225</v>
      </c>
      <c r="EY6" s="282"/>
      <c r="EZ6" s="583"/>
      <c r="FA6" s="585"/>
      <c r="FB6" s="585"/>
    </row>
    <row r="7" spans="1:162" ht="15.75" customHeight="1" x14ac:dyDescent="0.25">
      <c r="A7" s="586" t="s">
        <v>25</v>
      </c>
      <c r="C7" s="340"/>
      <c r="D7" s="338" t="s">
        <v>26</v>
      </c>
      <c r="E7" s="21">
        <v>25175</v>
      </c>
      <c r="F7" s="56">
        <f t="shared" si="0"/>
        <v>2706.3125</v>
      </c>
      <c r="G7" s="43">
        <f t="shared" si="1"/>
        <v>27881.3125</v>
      </c>
      <c r="H7" s="56">
        <f>E7*$H$3</f>
        <v>5035</v>
      </c>
      <c r="I7" s="56">
        <f t="shared" si="2"/>
        <v>1258.75</v>
      </c>
      <c r="J7" s="53">
        <f t="shared" si="3"/>
        <v>34175.0625</v>
      </c>
      <c r="L7" s="17" t="s">
        <v>26</v>
      </c>
      <c r="M7" s="21">
        <f t="shared" si="4"/>
        <v>25426.75</v>
      </c>
      <c r="N7" s="56">
        <f t="shared" si="5"/>
        <v>2758.8023749999998</v>
      </c>
      <c r="O7" s="43">
        <f t="shared" si="6"/>
        <v>28185.552374999999</v>
      </c>
      <c r="P7" s="56">
        <f>M7*$H$3</f>
        <v>5085.3500000000004</v>
      </c>
      <c r="Q7" s="56">
        <f t="shared" si="7"/>
        <v>1271.3375000000001</v>
      </c>
      <c r="R7" s="53">
        <f t="shared" si="8"/>
        <v>34542.239874999999</v>
      </c>
      <c r="S7" s="282"/>
      <c r="T7" s="17" t="s">
        <v>26</v>
      </c>
      <c r="U7" s="21">
        <f t="shared" si="9"/>
        <v>25681.017500000002</v>
      </c>
      <c r="V7" s="56">
        <f t="shared" si="10"/>
        <v>2786.3903987500003</v>
      </c>
      <c r="W7" s="43">
        <f t="shared" si="11"/>
        <v>28467.407898750003</v>
      </c>
      <c r="X7" s="56">
        <f>U7*$H$3</f>
        <v>5136.2035000000005</v>
      </c>
      <c r="Y7" s="56">
        <f t="shared" si="12"/>
        <v>1284.0508750000001</v>
      </c>
      <c r="Z7" s="53">
        <f t="shared" si="13"/>
        <v>34887.662273750007</v>
      </c>
      <c r="AA7" s="282"/>
      <c r="AB7" s="17" t="s">
        <v>26</v>
      </c>
      <c r="AC7" s="21">
        <f t="shared" si="14"/>
        <v>25937.827675</v>
      </c>
      <c r="AD7" s="56">
        <f t="shared" si="15"/>
        <v>2814.2543027375</v>
      </c>
      <c r="AE7" s="43">
        <f t="shared" si="16"/>
        <v>28752.0819777375</v>
      </c>
      <c r="AF7" s="56">
        <f>AC7*$H$3</f>
        <v>5187.5655350000006</v>
      </c>
      <c r="AG7" s="56">
        <f t="shared" si="17"/>
        <v>1296.8913837500002</v>
      </c>
      <c r="AH7" s="53">
        <f t="shared" si="18"/>
        <v>35236.538896487502</v>
      </c>
      <c r="AI7" s="282"/>
      <c r="AJ7" s="17" t="s">
        <v>26</v>
      </c>
      <c r="AK7" s="21">
        <f t="shared" si="19"/>
        <v>26391.739659312501</v>
      </c>
      <c r="AL7" s="56">
        <f t="shared" si="20"/>
        <v>2889.895492694719</v>
      </c>
      <c r="AM7" s="43">
        <f t="shared" si="21"/>
        <v>29281.63515200722</v>
      </c>
      <c r="AN7" s="56">
        <f>AK7*$H$3</f>
        <v>5278.3479318625004</v>
      </c>
      <c r="AO7" s="56">
        <f t="shared" si="22"/>
        <v>1319.5869829656251</v>
      </c>
      <c r="AP7" s="53">
        <f t="shared" si="23"/>
        <v>35879.570066835346</v>
      </c>
      <c r="AQ7" s="282"/>
      <c r="AR7" s="17" t="s">
        <v>26</v>
      </c>
      <c r="AS7" s="21">
        <f t="shared" si="24"/>
        <v>26523.698357609061</v>
      </c>
      <c r="AT7" s="56">
        <f t="shared" si="25"/>
        <v>2930.8686685158013</v>
      </c>
      <c r="AU7" s="43">
        <f t="shared" si="26"/>
        <v>29454.567026124863</v>
      </c>
      <c r="AV7" s="56">
        <f>AS7*$H$3</f>
        <v>5304.7396715218129</v>
      </c>
      <c r="AW7" s="56">
        <f t="shared" si="27"/>
        <v>1326.1849178804532</v>
      </c>
      <c r="AX7" s="53">
        <f t="shared" si="28"/>
        <v>36085.491615527135</v>
      </c>
      <c r="AY7" s="282"/>
      <c r="AZ7" s="17" t="s">
        <v>26</v>
      </c>
      <c r="BA7" s="21">
        <f t="shared" si="29"/>
        <v>27054.172324761243</v>
      </c>
      <c r="BB7" s="56">
        <f t="shared" si="30"/>
        <v>2989.4860418861172</v>
      </c>
      <c r="BC7" s="43">
        <f t="shared" si="31"/>
        <v>30043.65836664736</v>
      </c>
      <c r="BD7" s="56">
        <f>BA7*$H$3</f>
        <v>5410.8344649522487</v>
      </c>
      <c r="BE7" s="56">
        <f t="shared" si="32"/>
        <v>1352.7086162380622</v>
      </c>
      <c r="BF7" s="53">
        <f t="shared" si="33"/>
        <v>36807.201447837673</v>
      </c>
      <c r="BG7" s="282"/>
      <c r="BH7" s="17" t="s">
        <v>26</v>
      </c>
      <c r="BI7" s="370">
        <f t="shared" si="34"/>
        <v>27554.172324761243</v>
      </c>
      <c r="BJ7" s="370">
        <f t="shared" si="35"/>
        <v>3044.7360418861172</v>
      </c>
      <c r="BK7" s="367">
        <f t="shared" si="36"/>
        <v>30598.90836664736</v>
      </c>
      <c r="BL7" s="370">
        <f>BI7*$H$3</f>
        <v>5510.8344649522487</v>
      </c>
      <c r="BM7" s="370">
        <f t="shared" si="37"/>
        <v>1377.7086162380622</v>
      </c>
      <c r="BN7" s="368">
        <f t="shared" si="38"/>
        <v>37487.451447837673</v>
      </c>
      <c r="BO7" s="369"/>
      <c r="BP7" s="338" t="s">
        <v>26</v>
      </c>
      <c r="BQ7" s="370">
        <f t="shared" si="39"/>
        <v>27829.714048008856</v>
      </c>
      <c r="BR7" s="370">
        <f t="shared" si="40"/>
        <v>3075.1834023049787</v>
      </c>
      <c r="BS7" s="367">
        <f t="shared" si="41"/>
        <v>30904.897450313834</v>
      </c>
      <c r="BT7" s="370">
        <f>BQ7*$H$3</f>
        <v>5565.9428096017718</v>
      </c>
      <c r="BU7" s="370">
        <f t="shared" si="42"/>
        <v>1391.485702400443</v>
      </c>
      <c r="BV7" s="368">
        <f t="shared" si="43"/>
        <v>37862.325962316048</v>
      </c>
      <c r="BW7" s="369"/>
      <c r="BX7" s="338" t="s">
        <v>26</v>
      </c>
      <c r="BY7" s="370">
        <f t="shared" si="44"/>
        <v>29164.605469449121</v>
      </c>
      <c r="BZ7" s="370">
        <f t="shared" si="45"/>
        <v>3222.688904374128</v>
      </c>
      <c r="CA7" s="367">
        <f t="shared" si="46"/>
        <v>32387.29437382325</v>
      </c>
      <c r="CB7" s="370">
        <f>BY7*$H$3</f>
        <v>5832.921093889825</v>
      </c>
      <c r="CC7" s="370">
        <f t="shared" si="47"/>
        <v>1458.2302734724562</v>
      </c>
      <c r="CD7" s="368">
        <f t="shared" si="48"/>
        <v>39678.445741185533</v>
      </c>
      <c r="CE7" s="282"/>
      <c r="CF7" s="338" t="s">
        <v>26</v>
      </c>
      <c r="CG7" s="370">
        <f t="shared" si="49"/>
        <v>29747.897578838103</v>
      </c>
      <c r="CH7" s="370">
        <f t="shared" si="50"/>
        <v>3287.1426824616105</v>
      </c>
      <c r="CI7" s="367">
        <f t="shared" si="51"/>
        <v>33035.040261299713</v>
      </c>
      <c r="CJ7" s="370">
        <f>CG7*$H$3</f>
        <v>5949.5795157676212</v>
      </c>
      <c r="CK7" s="370">
        <f t="shared" si="52"/>
        <v>1487.3948789419053</v>
      </c>
      <c r="CL7" s="368">
        <f t="shared" si="53"/>
        <v>40472.01465600924</v>
      </c>
      <c r="CM7" s="282"/>
      <c r="CN7" s="338" t="s">
        <v>26</v>
      </c>
      <c r="CO7" s="370">
        <f t="shared" si="54"/>
        <v>30497.897578838103</v>
      </c>
      <c r="CP7" s="370">
        <f t="shared" si="55"/>
        <v>3370.0176824616105</v>
      </c>
      <c r="CQ7" s="367">
        <f t="shared" si="56"/>
        <v>33867.915261299713</v>
      </c>
      <c r="CR7" s="370">
        <f>CO7*$H$3</f>
        <v>6099.5795157676212</v>
      </c>
      <c r="CS7" s="370">
        <f t="shared" si="57"/>
        <v>1524.8948789419053</v>
      </c>
      <c r="CT7" s="368">
        <f t="shared" si="58"/>
        <v>41492.38965600924</v>
      </c>
      <c r="CU7" s="369"/>
      <c r="CV7" s="338" t="s">
        <v>26</v>
      </c>
      <c r="CW7" s="370">
        <f t="shared" si="59"/>
        <v>31622.897578838103</v>
      </c>
      <c r="CX7" s="370">
        <f t="shared" si="60"/>
        <v>3494.3301824616105</v>
      </c>
      <c r="CY7" s="367">
        <f t="shared" si="61"/>
        <v>35117.227761299713</v>
      </c>
      <c r="CZ7" s="370">
        <f>CW7*$H$3</f>
        <v>6324.5795157676212</v>
      </c>
      <c r="DA7" s="370">
        <f t="shared" si="62"/>
        <v>1581.1448789419053</v>
      </c>
      <c r="DB7" s="368">
        <f t="shared" si="63"/>
        <v>43022.95215600924</v>
      </c>
      <c r="DC7" s="369"/>
      <c r="DD7" s="338" t="s">
        <v>26</v>
      </c>
      <c r="DE7" s="370">
        <f t="shared" si="64"/>
        <v>31939.126554626484</v>
      </c>
      <c r="DF7" s="370">
        <f t="shared" si="65"/>
        <v>3529.2734842862264</v>
      </c>
      <c r="DG7" s="367">
        <f t="shared" si="66"/>
        <v>35468.40003891271</v>
      </c>
      <c r="DH7" s="370">
        <f>DE7*$H$3</f>
        <v>6387.8253109252973</v>
      </c>
      <c r="DI7" s="370">
        <f t="shared" si="67"/>
        <v>1596.9563277313243</v>
      </c>
      <c r="DJ7" s="368">
        <f t="shared" si="68"/>
        <v>43453.18167756933</v>
      </c>
      <c r="DK7" s="369"/>
      <c r="DL7" s="338" t="s">
        <v>26</v>
      </c>
      <c r="DM7" s="370">
        <f t="shared" si="69"/>
        <v>32439.126554626484</v>
      </c>
      <c r="DN7" s="370">
        <f t="shared" si="70"/>
        <v>3616.9626108408529</v>
      </c>
      <c r="DO7" s="367">
        <f t="shared" si="71"/>
        <v>36056.08916546734</v>
      </c>
      <c r="DP7" s="370">
        <f>DM7*$H$3</f>
        <v>6487.8253109252973</v>
      </c>
      <c r="DQ7" s="370">
        <f t="shared" si="72"/>
        <v>1621.9563277313243</v>
      </c>
      <c r="DR7" s="368">
        <f t="shared" si="73"/>
        <v>44165.870804123959</v>
      </c>
      <c r="DS7" s="369"/>
      <c r="DT7" s="338" t="s">
        <v>26</v>
      </c>
      <c r="DU7" s="370">
        <f t="shared" si="74"/>
        <v>33439.126554626484</v>
      </c>
      <c r="DV7" s="370">
        <f t="shared" si="75"/>
        <v>3728.4626108408529</v>
      </c>
      <c r="DW7" s="367">
        <f t="shared" si="76"/>
        <v>37167.58916546734</v>
      </c>
      <c r="DX7" s="370">
        <f>DU7*$H$3</f>
        <v>6687.8253109252973</v>
      </c>
      <c r="DY7" s="370">
        <f t="shared" si="77"/>
        <v>1671.9563277313243</v>
      </c>
      <c r="DZ7" s="368">
        <f t="shared" si="78"/>
        <v>45527.370804123959</v>
      </c>
      <c r="EA7" s="369"/>
      <c r="EB7" s="338" t="s">
        <v>26</v>
      </c>
      <c r="EC7" s="370">
        <f t="shared" si="79"/>
        <v>33773.517820172747</v>
      </c>
      <c r="ED7" s="370">
        <f t="shared" si="80"/>
        <v>3765.7472369492612</v>
      </c>
      <c r="EE7" s="367">
        <f t="shared" si="81"/>
        <v>37539.265057122007</v>
      </c>
      <c r="EF7" s="370">
        <f>EC7*$H$3</f>
        <v>6754.7035640345493</v>
      </c>
      <c r="EG7" s="370">
        <f t="shared" si="82"/>
        <v>1688.6758910086373</v>
      </c>
      <c r="EH7" s="368">
        <f t="shared" si="83"/>
        <v>45982.644512165192</v>
      </c>
      <c r="EI7" s="282"/>
      <c r="EJ7" s="338" t="s">
        <v>26</v>
      </c>
      <c r="EK7" s="370">
        <f t="shared" si="84"/>
        <v>34273.517820172747</v>
      </c>
      <c r="EL7" s="370">
        <f t="shared" si="85"/>
        <v>3821.4972369492612</v>
      </c>
      <c r="EM7" s="367">
        <f t="shared" si="86"/>
        <v>38095.015057122007</v>
      </c>
      <c r="EN7" s="370">
        <f>EK7*$H$3</f>
        <v>6854.7035640345493</v>
      </c>
      <c r="EO7" s="370">
        <f t="shared" si="87"/>
        <v>1713.6758910086373</v>
      </c>
      <c r="EP7" s="368">
        <f t="shared" si="88"/>
        <v>46663.394512165192</v>
      </c>
      <c r="EQ7" s="282"/>
      <c r="ER7" s="338" t="s">
        <v>26</v>
      </c>
      <c r="ES7" s="370">
        <f t="shared" si="89"/>
        <v>34616.252998374475</v>
      </c>
      <c r="ET7" s="370">
        <f t="shared" si="90"/>
        <v>3859.712209318754</v>
      </c>
      <c r="EU7" s="367">
        <f t="shared" si="91"/>
        <v>38475.965207693233</v>
      </c>
      <c r="EV7" s="370">
        <f>ES7*$H$3</f>
        <v>6923.2505996748951</v>
      </c>
      <c r="EW7" s="370">
        <f t="shared" si="92"/>
        <v>1730.8126499187238</v>
      </c>
      <c r="EX7" s="368">
        <f t="shared" si="93"/>
        <v>47130.028457286855</v>
      </c>
      <c r="EY7" s="282"/>
      <c r="EZ7" s="582" t="s">
        <v>27</v>
      </c>
      <c r="FA7" s="584">
        <v>20</v>
      </c>
      <c r="FB7" s="584">
        <v>5</v>
      </c>
    </row>
    <row r="8" spans="1:162" ht="15.75" customHeight="1" x14ac:dyDescent="0.25">
      <c r="A8" s="586"/>
      <c r="C8" s="340"/>
      <c r="D8" s="338" t="s">
        <v>28</v>
      </c>
      <c r="E8" s="21">
        <v>25732</v>
      </c>
      <c r="F8" s="56">
        <f t="shared" si="0"/>
        <v>2766.19</v>
      </c>
      <c r="G8" s="43">
        <f t="shared" si="1"/>
        <v>28498.19</v>
      </c>
      <c r="H8" s="56">
        <f t="shared" ref="H8:H18" si="94">E8*$H$3</f>
        <v>5146.4000000000005</v>
      </c>
      <c r="I8" s="56">
        <f t="shared" si="2"/>
        <v>1286.6000000000001</v>
      </c>
      <c r="J8" s="53">
        <f t="shared" si="3"/>
        <v>34931.189999999995</v>
      </c>
      <c r="L8" s="17" t="s">
        <v>28</v>
      </c>
      <c r="M8" s="21">
        <f t="shared" si="4"/>
        <v>25989.32</v>
      </c>
      <c r="N8" s="56">
        <f t="shared" si="5"/>
        <v>2819.8412199999998</v>
      </c>
      <c r="O8" s="43">
        <f t="shared" si="6"/>
        <v>28809.161219999998</v>
      </c>
      <c r="P8" s="56">
        <f t="shared" ref="P8:P18" si="95">M8*$H$3</f>
        <v>5197.8640000000005</v>
      </c>
      <c r="Q8" s="56">
        <f t="shared" si="7"/>
        <v>1299.4660000000001</v>
      </c>
      <c r="R8" s="53">
        <f t="shared" si="8"/>
        <v>35306.491219999996</v>
      </c>
      <c r="S8" s="282"/>
      <c r="T8" s="17" t="s">
        <v>28</v>
      </c>
      <c r="U8" s="21">
        <f t="shared" si="9"/>
        <v>26249.213199999998</v>
      </c>
      <c r="V8" s="56">
        <f t="shared" si="10"/>
        <v>2848.0396321999997</v>
      </c>
      <c r="W8" s="43">
        <f t="shared" si="11"/>
        <v>29097.2528322</v>
      </c>
      <c r="X8" s="56">
        <f t="shared" ref="X8:X18" si="96">U8*$H$3</f>
        <v>5249.8426399999998</v>
      </c>
      <c r="Y8" s="56">
        <f t="shared" si="12"/>
        <v>1312.46066</v>
      </c>
      <c r="Z8" s="53">
        <f t="shared" si="13"/>
        <v>35659.556132199999</v>
      </c>
      <c r="AA8" s="282"/>
      <c r="AB8" s="17" t="s">
        <v>28</v>
      </c>
      <c r="AC8" s="21">
        <f t="shared" si="14"/>
        <v>26511.705331999998</v>
      </c>
      <c r="AD8" s="56">
        <f t="shared" si="15"/>
        <v>2876.5200285219998</v>
      </c>
      <c r="AE8" s="43">
        <f t="shared" si="16"/>
        <v>29388.225360521996</v>
      </c>
      <c r="AF8" s="56">
        <f t="shared" ref="AF8:AF18" si="97">AC8*$H$3</f>
        <v>5302.3410664000003</v>
      </c>
      <c r="AG8" s="56">
        <f t="shared" si="17"/>
        <v>1325.5852666000001</v>
      </c>
      <c r="AH8" s="53">
        <f t="shared" si="18"/>
        <v>36016.151693521999</v>
      </c>
      <c r="AI8" s="282"/>
      <c r="AJ8" s="17" t="s">
        <v>28</v>
      </c>
      <c r="AK8" s="21">
        <f t="shared" si="19"/>
        <v>26975.66017531</v>
      </c>
      <c r="AL8" s="56">
        <f t="shared" si="20"/>
        <v>2953.8347891964449</v>
      </c>
      <c r="AM8" s="43">
        <f t="shared" si="21"/>
        <v>29929.494964506444</v>
      </c>
      <c r="AN8" s="56">
        <f t="shared" ref="AN8:AN18" si="98">AK8*$H$3</f>
        <v>5395.1320350620008</v>
      </c>
      <c r="AO8" s="56">
        <f t="shared" si="22"/>
        <v>1348.7830087655002</v>
      </c>
      <c r="AP8" s="53">
        <f t="shared" si="23"/>
        <v>36673.410008333944</v>
      </c>
      <c r="AQ8" s="282"/>
      <c r="AR8" s="17" t="s">
        <v>28</v>
      </c>
      <c r="AS8" s="21">
        <f t="shared" si="24"/>
        <v>27110.538476186546</v>
      </c>
      <c r="AT8" s="56">
        <f t="shared" si="25"/>
        <v>2995.7145016186132</v>
      </c>
      <c r="AU8" s="43">
        <f t="shared" si="26"/>
        <v>30106.252977805161</v>
      </c>
      <c r="AV8" s="56">
        <f t="shared" ref="AV8:AV18" si="99">AS8*$H$3</f>
        <v>5422.1076952373096</v>
      </c>
      <c r="AW8" s="56">
        <f t="shared" si="27"/>
        <v>1355.5269238093274</v>
      </c>
      <c r="AX8" s="53">
        <f t="shared" si="28"/>
        <v>36883.887596851797</v>
      </c>
      <c r="AY8" s="282"/>
      <c r="AZ8" s="17" t="s">
        <v>28</v>
      </c>
      <c r="BA8" s="21">
        <f t="shared" si="29"/>
        <v>27652.749245710278</v>
      </c>
      <c r="BB8" s="56">
        <f t="shared" si="30"/>
        <v>3055.6287916509859</v>
      </c>
      <c r="BC8" s="43">
        <f t="shared" si="31"/>
        <v>30708.378037361264</v>
      </c>
      <c r="BD8" s="56">
        <f t="shared" ref="BD8:BD18" si="100">BA8*$H$3</f>
        <v>5530.5498491420558</v>
      </c>
      <c r="BE8" s="56">
        <f t="shared" si="32"/>
        <v>1382.6374622855139</v>
      </c>
      <c r="BF8" s="53">
        <f t="shared" si="33"/>
        <v>37621.565348788834</v>
      </c>
      <c r="BG8" s="282"/>
      <c r="BH8" s="17" t="s">
        <v>28</v>
      </c>
      <c r="BI8" s="370">
        <f t="shared" si="34"/>
        <v>28152.749245710278</v>
      </c>
      <c r="BJ8" s="370">
        <f t="shared" si="35"/>
        <v>3110.8787916509859</v>
      </c>
      <c r="BK8" s="367">
        <f t="shared" si="36"/>
        <v>31263.628037361264</v>
      </c>
      <c r="BL8" s="370">
        <f t="shared" ref="BL8:BL18" si="101">BI8*$H$3</f>
        <v>5630.5498491420558</v>
      </c>
      <c r="BM8" s="370">
        <f t="shared" si="37"/>
        <v>1407.6374622855139</v>
      </c>
      <c r="BN8" s="368">
        <f t="shared" si="38"/>
        <v>38301.815348788834</v>
      </c>
      <c r="BO8" s="369"/>
      <c r="BP8" s="338" t="s">
        <v>28</v>
      </c>
      <c r="BQ8" s="370">
        <f t="shared" si="39"/>
        <v>28434.27673816738</v>
      </c>
      <c r="BR8" s="370">
        <f t="shared" si="40"/>
        <v>3141.9875795674957</v>
      </c>
      <c r="BS8" s="367">
        <f t="shared" si="41"/>
        <v>31576.264317734876</v>
      </c>
      <c r="BT8" s="370">
        <f t="shared" ref="BT8:BT18" si="102">BQ8*$H$3</f>
        <v>5686.8553476334764</v>
      </c>
      <c r="BU8" s="370">
        <f t="shared" si="42"/>
        <v>1421.7138369083691</v>
      </c>
      <c r="BV8" s="368">
        <f t="shared" si="43"/>
        <v>38684.833502276721</v>
      </c>
      <c r="BW8" s="369"/>
      <c r="BX8" s="338" t="s">
        <v>28</v>
      </c>
      <c r="BY8" s="370">
        <f t="shared" si="44"/>
        <v>29787.305040312403</v>
      </c>
      <c r="BZ8" s="370">
        <f t="shared" si="45"/>
        <v>3291.4972069545206</v>
      </c>
      <c r="CA8" s="367">
        <f t="shared" si="46"/>
        <v>33078.802247266925</v>
      </c>
      <c r="CB8" s="370">
        <f t="shared" ref="CB8:CB18" si="103">BY8*$H$3</f>
        <v>5957.4610080624807</v>
      </c>
      <c r="CC8" s="370">
        <f t="shared" si="47"/>
        <v>1489.3652520156202</v>
      </c>
      <c r="CD8" s="368">
        <f t="shared" si="48"/>
        <v>40525.628507345027</v>
      </c>
      <c r="CE8" s="282"/>
      <c r="CF8" s="338" t="s">
        <v>28</v>
      </c>
      <c r="CG8" s="370">
        <f t="shared" si="49"/>
        <v>30383.051141118653</v>
      </c>
      <c r="CH8" s="370">
        <f t="shared" si="50"/>
        <v>3357.3271510936111</v>
      </c>
      <c r="CI8" s="367">
        <f t="shared" si="51"/>
        <v>33740.378292212263</v>
      </c>
      <c r="CJ8" s="370">
        <f t="shared" ref="CJ8:CJ18" si="104">CG8*$H$3</f>
        <v>6076.6102282237307</v>
      </c>
      <c r="CK8" s="370">
        <f t="shared" si="52"/>
        <v>1519.1525570559327</v>
      </c>
      <c r="CL8" s="368">
        <f t="shared" si="53"/>
        <v>41336.141077491928</v>
      </c>
      <c r="CM8" s="282"/>
      <c r="CN8" s="338" t="s">
        <v>28</v>
      </c>
      <c r="CO8" s="370">
        <f t="shared" si="54"/>
        <v>31133.051141118653</v>
      </c>
      <c r="CP8" s="370">
        <f t="shared" si="55"/>
        <v>3440.2021510936111</v>
      </c>
      <c r="CQ8" s="367">
        <f t="shared" si="56"/>
        <v>34573.253292212263</v>
      </c>
      <c r="CR8" s="370">
        <f t="shared" ref="CR8:CR18" si="105">CO8*$H$3</f>
        <v>6226.6102282237307</v>
      </c>
      <c r="CS8" s="370">
        <f t="shared" si="57"/>
        <v>1556.6525570559327</v>
      </c>
      <c r="CT8" s="368">
        <f t="shared" si="58"/>
        <v>42356.516077491928</v>
      </c>
      <c r="CU8" s="369"/>
      <c r="CV8" s="338" t="s">
        <v>28</v>
      </c>
      <c r="CW8" s="370">
        <f t="shared" si="59"/>
        <v>32258.051141118653</v>
      </c>
      <c r="CX8" s="370">
        <f t="shared" si="60"/>
        <v>3564.5146510936111</v>
      </c>
      <c r="CY8" s="367">
        <f t="shared" si="61"/>
        <v>35822.565792212263</v>
      </c>
      <c r="CZ8" s="370">
        <f t="shared" ref="CZ8:CZ18" si="106">CW8*$H$3</f>
        <v>6451.6102282237307</v>
      </c>
      <c r="DA8" s="370">
        <f t="shared" si="62"/>
        <v>1612.9025570559327</v>
      </c>
      <c r="DB8" s="368">
        <f t="shared" si="63"/>
        <v>43887.078577491928</v>
      </c>
      <c r="DC8" s="369"/>
      <c r="DD8" s="338" t="s">
        <v>28</v>
      </c>
      <c r="DE8" s="370">
        <f t="shared" si="64"/>
        <v>32580.631652529839</v>
      </c>
      <c r="DF8" s="370">
        <f t="shared" si="65"/>
        <v>3600.1597976045473</v>
      </c>
      <c r="DG8" s="367">
        <f t="shared" si="66"/>
        <v>36180.791450134384</v>
      </c>
      <c r="DH8" s="370">
        <f t="shared" ref="DH8:DH18" si="107">DE8*$H$3</f>
        <v>6516.1263305059683</v>
      </c>
      <c r="DI8" s="370">
        <f t="shared" si="67"/>
        <v>1629.0315826264921</v>
      </c>
      <c r="DJ8" s="368">
        <f t="shared" si="68"/>
        <v>44325.949363266845</v>
      </c>
      <c r="DK8" s="369"/>
      <c r="DL8" s="338" t="s">
        <v>28</v>
      </c>
      <c r="DM8" s="370">
        <f t="shared" si="69"/>
        <v>33080.631652529839</v>
      </c>
      <c r="DN8" s="370">
        <f t="shared" si="70"/>
        <v>3688.4904292570773</v>
      </c>
      <c r="DO8" s="367">
        <f t="shared" si="71"/>
        <v>36769.122081786918</v>
      </c>
      <c r="DP8" s="370">
        <f t="shared" ref="DP8:DP18" si="108">DM8*$H$3</f>
        <v>6616.1263305059683</v>
      </c>
      <c r="DQ8" s="370">
        <f t="shared" si="72"/>
        <v>1654.0315826264921</v>
      </c>
      <c r="DR8" s="368">
        <f t="shared" si="73"/>
        <v>45039.27999491938</v>
      </c>
      <c r="DS8" s="369"/>
      <c r="DT8" s="338" t="s">
        <v>28</v>
      </c>
      <c r="DU8" s="370">
        <f t="shared" si="74"/>
        <v>34080.631652529839</v>
      </c>
      <c r="DV8" s="370">
        <f t="shared" si="75"/>
        <v>3799.9904292570773</v>
      </c>
      <c r="DW8" s="367">
        <f t="shared" si="76"/>
        <v>37880.622081786918</v>
      </c>
      <c r="DX8" s="370">
        <f t="shared" ref="DX8:DX18" si="109">DU8*$H$3</f>
        <v>6816.1263305059683</v>
      </c>
      <c r="DY8" s="370">
        <f t="shared" si="77"/>
        <v>1704.0315826264921</v>
      </c>
      <c r="DZ8" s="368">
        <f t="shared" si="78"/>
        <v>46400.77999491938</v>
      </c>
      <c r="EA8" s="369"/>
      <c r="EB8" s="338" t="s">
        <v>28</v>
      </c>
      <c r="EC8" s="370">
        <f t="shared" si="79"/>
        <v>34421.437969055136</v>
      </c>
      <c r="ED8" s="370">
        <f t="shared" si="80"/>
        <v>3837.9903335496479</v>
      </c>
      <c r="EE8" s="367">
        <f t="shared" si="81"/>
        <v>38259.428302604785</v>
      </c>
      <c r="EF8" s="370">
        <f t="shared" ref="EF8:EF18" si="110">EC8*$H$3</f>
        <v>6884.2875938110274</v>
      </c>
      <c r="EG8" s="370">
        <f t="shared" si="82"/>
        <v>1721.0718984527568</v>
      </c>
      <c r="EH8" s="368">
        <f t="shared" si="83"/>
        <v>46864.787794868571</v>
      </c>
      <c r="EI8" s="282"/>
      <c r="EJ8" s="338" t="s">
        <v>28</v>
      </c>
      <c r="EK8" s="370">
        <f t="shared" si="84"/>
        <v>34921.437969055136</v>
      </c>
      <c r="EL8" s="370">
        <f t="shared" si="85"/>
        <v>3893.7403335496479</v>
      </c>
      <c r="EM8" s="367">
        <f t="shared" si="86"/>
        <v>38815.178302604785</v>
      </c>
      <c r="EN8" s="370">
        <f t="shared" ref="EN8:EN18" si="111">EK8*$H$3</f>
        <v>6984.2875938110274</v>
      </c>
      <c r="EO8" s="370">
        <f t="shared" si="87"/>
        <v>1746.0718984527568</v>
      </c>
      <c r="EP8" s="368">
        <f t="shared" si="88"/>
        <v>47545.537794868571</v>
      </c>
      <c r="EQ8" s="282"/>
      <c r="ER8" s="338" t="s">
        <v>28</v>
      </c>
      <c r="ES8" s="370">
        <f t="shared" si="89"/>
        <v>35270.652348745687</v>
      </c>
      <c r="ET8" s="370">
        <f t="shared" si="90"/>
        <v>3932.677736885144</v>
      </c>
      <c r="EU8" s="367">
        <f t="shared" si="91"/>
        <v>39203.330085630834</v>
      </c>
      <c r="EV8" s="370">
        <f t="shared" ref="EV8:EV18" si="112">ES8*$H$3</f>
        <v>7054.1304697491378</v>
      </c>
      <c r="EW8" s="370">
        <f t="shared" si="92"/>
        <v>1763.5326174372844</v>
      </c>
      <c r="EX8" s="368">
        <f t="shared" si="93"/>
        <v>48020.993172817252</v>
      </c>
      <c r="EY8" s="282"/>
      <c r="EZ8" s="583"/>
      <c r="FA8" s="585"/>
      <c r="FB8" s="585"/>
    </row>
    <row r="9" spans="1:162" ht="15.75" x14ac:dyDescent="0.25">
      <c r="A9" s="20"/>
      <c r="C9" s="340"/>
      <c r="D9" s="338" t="s">
        <v>29</v>
      </c>
      <c r="E9" s="21">
        <v>26679</v>
      </c>
      <c r="F9" s="56">
        <f t="shared" si="0"/>
        <v>2867.9924999999998</v>
      </c>
      <c r="G9" s="43">
        <f t="shared" si="1"/>
        <v>29546.9925</v>
      </c>
      <c r="H9" s="56">
        <f t="shared" si="94"/>
        <v>5335.8</v>
      </c>
      <c r="I9" s="56">
        <f t="shared" si="2"/>
        <v>1333.95</v>
      </c>
      <c r="J9" s="53">
        <f t="shared" si="3"/>
        <v>36216.7425</v>
      </c>
      <c r="L9" s="17" t="s">
        <v>29</v>
      </c>
      <c r="M9" s="21">
        <f t="shared" si="4"/>
        <v>26945.79</v>
      </c>
      <c r="N9" s="56">
        <f t="shared" si="5"/>
        <v>2923.618215</v>
      </c>
      <c r="O9" s="43">
        <f t="shared" si="6"/>
        <v>29869.408214999999</v>
      </c>
      <c r="P9" s="56">
        <f t="shared" si="95"/>
        <v>5389.1580000000004</v>
      </c>
      <c r="Q9" s="56">
        <f t="shared" si="7"/>
        <v>1347.2895000000001</v>
      </c>
      <c r="R9" s="53">
        <f t="shared" si="8"/>
        <v>36605.855714999998</v>
      </c>
      <c r="S9" s="282"/>
      <c r="T9" s="17" t="s">
        <v>29</v>
      </c>
      <c r="U9" s="21">
        <f t="shared" si="9"/>
        <v>27215.247900000002</v>
      </c>
      <c r="V9" s="56">
        <f t="shared" si="10"/>
        <v>2952.8543971500003</v>
      </c>
      <c r="W9" s="43">
        <f t="shared" si="11"/>
        <v>30168.102297150002</v>
      </c>
      <c r="X9" s="56">
        <f t="shared" si="96"/>
        <v>5443.0495800000008</v>
      </c>
      <c r="Y9" s="56">
        <f t="shared" si="12"/>
        <v>1360.7623950000002</v>
      </c>
      <c r="Z9" s="53">
        <f t="shared" si="13"/>
        <v>36971.914272150003</v>
      </c>
      <c r="AA9" s="282"/>
      <c r="AB9" s="17" t="s">
        <v>29</v>
      </c>
      <c r="AC9" s="21">
        <f t="shared" si="14"/>
        <v>27487.400379000002</v>
      </c>
      <c r="AD9" s="56">
        <f t="shared" si="15"/>
        <v>2982.3829411215002</v>
      </c>
      <c r="AE9" s="43">
        <f t="shared" si="16"/>
        <v>30469.783320121503</v>
      </c>
      <c r="AF9" s="56">
        <f t="shared" si="97"/>
        <v>5497.480075800001</v>
      </c>
      <c r="AG9" s="56">
        <f t="shared" si="17"/>
        <v>1374.3700189500003</v>
      </c>
      <c r="AH9" s="53">
        <f t="shared" si="18"/>
        <v>37341.633414871503</v>
      </c>
      <c r="AI9" s="282"/>
      <c r="AJ9" s="17" t="s">
        <v>29</v>
      </c>
      <c r="AK9" s="21">
        <f t="shared" si="19"/>
        <v>27968.429885632504</v>
      </c>
      <c r="AL9" s="56">
        <f t="shared" si="20"/>
        <v>3062.5430724767593</v>
      </c>
      <c r="AM9" s="43">
        <f t="shared" si="21"/>
        <v>31030.972958109262</v>
      </c>
      <c r="AN9" s="56">
        <f t="shared" si="98"/>
        <v>5593.6859771265008</v>
      </c>
      <c r="AO9" s="56">
        <f t="shared" si="22"/>
        <v>1398.4214942816252</v>
      </c>
      <c r="AP9" s="53">
        <f t="shared" si="23"/>
        <v>38023.080429517388</v>
      </c>
      <c r="AQ9" s="282"/>
      <c r="AR9" s="17" t="s">
        <v>29</v>
      </c>
      <c r="AS9" s="21">
        <f t="shared" si="24"/>
        <v>28108.272035060665</v>
      </c>
      <c r="AT9" s="56">
        <f t="shared" si="25"/>
        <v>3105.9640598742035</v>
      </c>
      <c r="AU9" s="43">
        <f t="shared" si="26"/>
        <v>31214.236094934869</v>
      </c>
      <c r="AV9" s="56">
        <f t="shared" si="99"/>
        <v>5621.6544070121336</v>
      </c>
      <c r="AW9" s="56">
        <f t="shared" si="27"/>
        <v>1405.4136017530334</v>
      </c>
      <c r="AX9" s="53">
        <f t="shared" si="28"/>
        <v>38241.304103700037</v>
      </c>
      <c r="AY9" s="282"/>
      <c r="AZ9" s="17" t="s">
        <v>29</v>
      </c>
      <c r="BA9" s="21">
        <f t="shared" si="29"/>
        <v>28670.437475761879</v>
      </c>
      <c r="BB9" s="56">
        <f t="shared" si="30"/>
        <v>3168.0833410716878</v>
      </c>
      <c r="BC9" s="43">
        <f t="shared" si="31"/>
        <v>31838.520816833567</v>
      </c>
      <c r="BD9" s="56">
        <f t="shared" si="100"/>
        <v>5734.0874951523765</v>
      </c>
      <c r="BE9" s="56">
        <f t="shared" si="32"/>
        <v>1433.5218737880941</v>
      </c>
      <c r="BF9" s="53">
        <f t="shared" si="33"/>
        <v>39006.130185774033</v>
      </c>
      <c r="BG9" s="282"/>
      <c r="BH9" s="17" t="s">
        <v>29</v>
      </c>
      <c r="BI9" s="370">
        <f t="shared" si="34"/>
        <v>29170.437475761879</v>
      </c>
      <c r="BJ9" s="370">
        <f t="shared" si="35"/>
        <v>3223.3333410716878</v>
      </c>
      <c r="BK9" s="367">
        <f t="shared" si="36"/>
        <v>32393.770816833567</v>
      </c>
      <c r="BL9" s="370">
        <f t="shared" si="101"/>
        <v>5834.0874951523765</v>
      </c>
      <c r="BM9" s="370">
        <f t="shared" si="37"/>
        <v>1458.5218737880941</v>
      </c>
      <c r="BN9" s="368">
        <f t="shared" si="38"/>
        <v>39686.380185774033</v>
      </c>
      <c r="BO9" s="369"/>
      <c r="BP9" s="338" t="s">
        <v>29</v>
      </c>
      <c r="BQ9" s="370">
        <f t="shared" si="39"/>
        <v>29462.1418505195</v>
      </c>
      <c r="BR9" s="370">
        <f t="shared" si="40"/>
        <v>3255.5666744824048</v>
      </c>
      <c r="BS9" s="367">
        <f t="shared" si="41"/>
        <v>32717.708525001904</v>
      </c>
      <c r="BT9" s="370">
        <f t="shared" si="102"/>
        <v>5892.4283701039003</v>
      </c>
      <c r="BU9" s="370">
        <f t="shared" si="42"/>
        <v>1473.1070925259751</v>
      </c>
      <c r="BV9" s="368">
        <f t="shared" si="43"/>
        <v>40083.24398763178</v>
      </c>
      <c r="BW9" s="369"/>
      <c r="BX9" s="338" t="s">
        <v>29</v>
      </c>
      <c r="BY9" s="370">
        <f t="shared" si="44"/>
        <v>30846.006106035085</v>
      </c>
      <c r="BZ9" s="370">
        <f t="shared" si="45"/>
        <v>3408.483674716877</v>
      </c>
      <c r="CA9" s="367">
        <f t="shared" si="46"/>
        <v>34254.489780751959</v>
      </c>
      <c r="CB9" s="370">
        <f t="shared" si="103"/>
        <v>6169.2012212070176</v>
      </c>
      <c r="CC9" s="370">
        <f t="shared" si="47"/>
        <v>1542.3003053017544</v>
      </c>
      <c r="CD9" s="368">
        <f t="shared" si="48"/>
        <v>41965.991307260731</v>
      </c>
      <c r="CE9" s="282"/>
      <c r="CF9" s="338" t="s">
        <v>29</v>
      </c>
      <c r="CG9" s="370">
        <f t="shared" si="49"/>
        <v>31462.926228155789</v>
      </c>
      <c r="CH9" s="370">
        <f t="shared" si="50"/>
        <v>3476.653348211215</v>
      </c>
      <c r="CI9" s="367">
        <f t="shared" si="51"/>
        <v>34939.579576367003</v>
      </c>
      <c r="CJ9" s="370">
        <f t="shared" si="104"/>
        <v>6292.5852456311586</v>
      </c>
      <c r="CK9" s="370">
        <f t="shared" si="52"/>
        <v>1573.1463114077897</v>
      </c>
      <c r="CL9" s="368">
        <f t="shared" si="53"/>
        <v>42805.31113340595</v>
      </c>
      <c r="CM9" s="282"/>
      <c r="CN9" s="338" t="s">
        <v>29</v>
      </c>
      <c r="CO9" s="370">
        <f t="shared" si="54"/>
        <v>32212.926228155789</v>
      </c>
      <c r="CP9" s="370">
        <f t="shared" si="55"/>
        <v>3559.528348211215</v>
      </c>
      <c r="CQ9" s="367">
        <f t="shared" si="56"/>
        <v>35772.454576367003</v>
      </c>
      <c r="CR9" s="370">
        <f t="shared" si="105"/>
        <v>6442.5852456311586</v>
      </c>
      <c r="CS9" s="370">
        <f t="shared" si="57"/>
        <v>1610.6463114077897</v>
      </c>
      <c r="CT9" s="368">
        <f t="shared" si="58"/>
        <v>43825.68613340595</v>
      </c>
      <c r="CU9" s="369"/>
      <c r="CV9" s="338" t="s">
        <v>29</v>
      </c>
      <c r="CW9" s="370">
        <f t="shared" si="59"/>
        <v>33337.926228155789</v>
      </c>
      <c r="CX9" s="370">
        <f t="shared" si="60"/>
        <v>3683.840848211215</v>
      </c>
      <c r="CY9" s="367">
        <f t="shared" si="61"/>
        <v>37021.767076367003</v>
      </c>
      <c r="CZ9" s="370">
        <f t="shared" si="106"/>
        <v>6667.5852456311586</v>
      </c>
      <c r="DA9" s="370">
        <f t="shared" si="62"/>
        <v>1666.8963114077897</v>
      </c>
      <c r="DB9" s="368">
        <f t="shared" si="63"/>
        <v>45356.24863340595</v>
      </c>
      <c r="DC9" s="369"/>
      <c r="DD9" s="338" t="s">
        <v>29</v>
      </c>
      <c r="DE9" s="370">
        <f t="shared" si="64"/>
        <v>33671.305490437349</v>
      </c>
      <c r="DF9" s="370">
        <f t="shared" si="65"/>
        <v>3720.6792566933273</v>
      </c>
      <c r="DG9" s="367">
        <f t="shared" si="66"/>
        <v>37391.984747130678</v>
      </c>
      <c r="DH9" s="370">
        <f t="shared" si="107"/>
        <v>6734.2610980874706</v>
      </c>
      <c r="DI9" s="370">
        <f t="shared" si="67"/>
        <v>1683.5652745218677</v>
      </c>
      <c r="DJ9" s="368">
        <f t="shared" si="68"/>
        <v>45809.811119740014</v>
      </c>
      <c r="DK9" s="369"/>
      <c r="DL9" s="338" t="s">
        <v>29</v>
      </c>
      <c r="DM9" s="370">
        <f t="shared" si="69"/>
        <v>34171.305490437349</v>
      </c>
      <c r="DN9" s="370">
        <f t="shared" si="70"/>
        <v>3810.1005621837644</v>
      </c>
      <c r="DO9" s="367">
        <f t="shared" si="71"/>
        <v>37981.406052621111</v>
      </c>
      <c r="DP9" s="370">
        <f t="shared" si="108"/>
        <v>6834.2610980874706</v>
      </c>
      <c r="DQ9" s="370">
        <f t="shared" si="72"/>
        <v>1708.5652745218677</v>
      </c>
      <c r="DR9" s="368">
        <f t="shared" si="73"/>
        <v>46524.232425230453</v>
      </c>
      <c r="DS9" s="369"/>
      <c r="DT9" s="338" t="s">
        <v>29</v>
      </c>
      <c r="DU9" s="370">
        <f t="shared" si="74"/>
        <v>35171.305490437349</v>
      </c>
      <c r="DV9" s="370">
        <f t="shared" si="75"/>
        <v>3921.6005621837644</v>
      </c>
      <c r="DW9" s="367">
        <f t="shared" si="76"/>
        <v>39092.906052621111</v>
      </c>
      <c r="DX9" s="370">
        <f t="shared" si="109"/>
        <v>7034.2610980874706</v>
      </c>
      <c r="DY9" s="370">
        <f t="shared" si="77"/>
        <v>1758.5652745218677</v>
      </c>
      <c r="DZ9" s="368">
        <f t="shared" si="78"/>
        <v>47885.732425230453</v>
      </c>
      <c r="EA9" s="369"/>
      <c r="EB9" s="338" t="s">
        <v>29</v>
      </c>
      <c r="EC9" s="370">
        <f t="shared" si="79"/>
        <v>35523.018545341722</v>
      </c>
      <c r="ED9" s="370">
        <f t="shared" si="80"/>
        <v>3960.8165678056021</v>
      </c>
      <c r="EE9" s="367">
        <f t="shared" si="81"/>
        <v>39483.835113147325</v>
      </c>
      <c r="EF9" s="370">
        <f t="shared" si="110"/>
        <v>7104.6037090683449</v>
      </c>
      <c r="EG9" s="370">
        <f t="shared" si="82"/>
        <v>1776.1509272670862</v>
      </c>
      <c r="EH9" s="368">
        <f t="shared" si="83"/>
        <v>48364.589749482759</v>
      </c>
      <c r="EI9" s="282"/>
      <c r="EJ9" s="338" t="s">
        <v>29</v>
      </c>
      <c r="EK9" s="370">
        <f t="shared" si="84"/>
        <v>36023.018545341722</v>
      </c>
      <c r="EL9" s="370">
        <f t="shared" si="85"/>
        <v>4016.5665678056021</v>
      </c>
      <c r="EM9" s="367">
        <f t="shared" si="86"/>
        <v>40039.585113147325</v>
      </c>
      <c r="EN9" s="370">
        <f t="shared" si="111"/>
        <v>7204.6037090683449</v>
      </c>
      <c r="EO9" s="370">
        <f t="shared" si="87"/>
        <v>1801.1509272670862</v>
      </c>
      <c r="EP9" s="368">
        <f t="shared" si="88"/>
        <v>49045.339749482759</v>
      </c>
      <c r="EQ9" s="282"/>
      <c r="ER9" s="338" t="s">
        <v>29</v>
      </c>
      <c r="ES9" s="370">
        <f t="shared" si="89"/>
        <v>36383.248730795138</v>
      </c>
      <c r="ET9" s="370">
        <f t="shared" si="90"/>
        <v>4056.7322334836581</v>
      </c>
      <c r="EU9" s="367">
        <f t="shared" si="91"/>
        <v>40439.980964278795</v>
      </c>
      <c r="EV9" s="370">
        <f t="shared" si="112"/>
        <v>7276.6497461590279</v>
      </c>
      <c r="EW9" s="370">
        <f t="shared" si="92"/>
        <v>1819.162436539757</v>
      </c>
      <c r="EX9" s="368">
        <f t="shared" si="93"/>
        <v>49535.793146977579</v>
      </c>
      <c r="EY9" s="282"/>
      <c r="EZ9" s="587"/>
      <c r="FA9" s="589"/>
      <c r="FB9" s="589"/>
    </row>
    <row r="10" spans="1:162" ht="15.75" x14ac:dyDescent="0.25">
      <c r="A10" s="547" t="s">
        <v>30</v>
      </c>
      <c r="C10" s="340"/>
      <c r="D10" s="338" t="s">
        <v>31</v>
      </c>
      <c r="E10" s="21">
        <v>27479</v>
      </c>
      <c r="F10" s="56">
        <f t="shared" si="0"/>
        <v>2953.9924999999998</v>
      </c>
      <c r="G10" s="43">
        <f t="shared" si="1"/>
        <v>30432.9925</v>
      </c>
      <c r="H10" s="56">
        <f t="shared" si="94"/>
        <v>5495.8</v>
      </c>
      <c r="I10" s="56">
        <f t="shared" si="2"/>
        <v>1373.95</v>
      </c>
      <c r="J10" s="53">
        <f t="shared" si="3"/>
        <v>37302.7425</v>
      </c>
      <c r="L10" s="17" t="s">
        <v>31</v>
      </c>
      <c r="M10" s="21">
        <f t="shared" si="4"/>
        <v>27753.79</v>
      </c>
      <c r="N10" s="56">
        <f t="shared" si="5"/>
        <v>3011.2862150000001</v>
      </c>
      <c r="O10" s="43">
        <f t="shared" si="6"/>
        <v>30765.076215000001</v>
      </c>
      <c r="P10" s="56">
        <f t="shared" si="95"/>
        <v>5550.7580000000007</v>
      </c>
      <c r="Q10" s="56">
        <f t="shared" si="7"/>
        <v>1387.6895000000002</v>
      </c>
      <c r="R10" s="53">
        <f t="shared" si="8"/>
        <v>37703.523715000003</v>
      </c>
      <c r="S10" s="282"/>
      <c r="T10" s="17" t="s">
        <v>31</v>
      </c>
      <c r="U10" s="21">
        <f t="shared" si="9"/>
        <v>28031.3279</v>
      </c>
      <c r="V10" s="56">
        <f t="shared" si="10"/>
        <v>3041.3990771499998</v>
      </c>
      <c r="W10" s="43">
        <f t="shared" si="11"/>
        <v>31072.72697715</v>
      </c>
      <c r="X10" s="56">
        <f t="shared" si="96"/>
        <v>5606.2655800000002</v>
      </c>
      <c r="Y10" s="56">
        <f t="shared" si="12"/>
        <v>1401.5663950000001</v>
      </c>
      <c r="Z10" s="53">
        <f t="shared" si="13"/>
        <v>38080.558952150001</v>
      </c>
      <c r="AA10" s="282"/>
      <c r="AB10" s="17" t="s">
        <v>31</v>
      </c>
      <c r="AC10" s="21">
        <f t="shared" si="14"/>
        <v>28311.641179000002</v>
      </c>
      <c r="AD10" s="56">
        <f t="shared" si="15"/>
        <v>3071.8130679215001</v>
      </c>
      <c r="AE10" s="43">
        <f t="shared" si="16"/>
        <v>31383.454246921501</v>
      </c>
      <c r="AF10" s="56">
        <f t="shared" si="97"/>
        <v>5662.3282358000006</v>
      </c>
      <c r="AG10" s="56">
        <f t="shared" si="17"/>
        <v>1415.5820589500001</v>
      </c>
      <c r="AH10" s="53">
        <f t="shared" si="18"/>
        <v>38461.364541671501</v>
      </c>
      <c r="AI10" s="282"/>
      <c r="AJ10" s="17" t="s">
        <v>31</v>
      </c>
      <c r="AK10" s="21">
        <f t="shared" si="19"/>
        <v>28807.094899632502</v>
      </c>
      <c r="AL10" s="56">
        <f t="shared" si="20"/>
        <v>3154.3768915097589</v>
      </c>
      <c r="AM10" s="43">
        <f t="shared" si="21"/>
        <v>31961.471791142263</v>
      </c>
      <c r="AN10" s="56">
        <f t="shared" si="98"/>
        <v>5761.4189799265005</v>
      </c>
      <c r="AO10" s="56">
        <f t="shared" si="22"/>
        <v>1440.3547449816251</v>
      </c>
      <c r="AP10" s="53">
        <f t="shared" si="23"/>
        <v>39163.245516050389</v>
      </c>
      <c r="AQ10" s="282"/>
      <c r="AR10" s="17" t="s">
        <v>31</v>
      </c>
      <c r="AS10" s="21">
        <f t="shared" si="24"/>
        <v>28951.130374130662</v>
      </c>
      <c r="AT10" s="56">
        <f t="shared" si="25"/>
        <v>3199.0999063414383</v>
      </c>
      <c r="AU10" s="43">
        <f t="shared" si="26"/>
        <v>32150.2302804721</v>
      </c>
      <c r="AV10" s="56">
        <f t="shared" si="99"/>
        <v>5790.2260748261324</v>
      </c>
      <c r="AW10" s="56">
        <f t="shared" si="27"/>
        <v>1447.5565187065331</v>
      </c>
      <c r="AX10" s="53">
        <f t="shared" si="28"/>
        <v>39388.012874004766</v>
      </c>
      <c r="AY10" s="282"/>
      <c r="AZ10" s="17" t="s">
        <v>31</v>
      </c>
      <c r="BA10" s="21">
        <f t="shared" si="29"/>
        <v>29530.152981613275</v>
      </c>
      <c r="BB10" s="56">
        <f t="shared" si="30"/>
        <v>3263.0819044682671</v>
      </c>
      <c r="BC10" s="43">
        <f t="shared" si="31"/>
        <v>32793.23488608154</v>
      </c>
      <c r="BD10" s="56">
        <f t="shared" si="100"/>
        <v>5906.0305963226556</v>
      </c>
      <c r="BE10" s="56">
        <f t="shared" si="32"/>
        <v>1476.5076490806639</v>
      </c>
      <c r="BF10" s="53">
        <f t="shared" si="33"/>
        <v>40175.773131484857</v>
      </c>
      <c r="BG10" s="282"/>
      <c r="BH10" s="17" t="s">
        <v>31</v>
      </c>
      <c r="BI10" s="370">
        <f t="shared" si="34"/>
        <v>30030.152981613275</v>
      </c>
      <c r="BJ10" s="370">
        <f t="shared" si="35"/>
        <v>3318.3319044682671</v>
      </c>
      <c r="BK10" s="367">
        <f t="shared" si="36"/>
        <v>33348.48488608154</v>
      </c>
      <c r="BL10" s="370">
        <f t="shared" si="101"/>
        <v>6006.0305963226556</v>
      </c>
      <c r="BM10" s="370">
        <f t="shared" si="37"/>
        <v>1501.5076490806639</v>
      </c>
      <c r="BN10" s="368">
        <f t="shared" si="38"/>
        <v>40856.023131484857</v>
      </c>
      <c r="BO10" s="369"/>
      <c r="BP10" s="338" t="s">
        <v>31</v>
      </c>
      <c r="BQ10" s="370">
        <f t="shared" si="39"/>
        <v>30330.454511429409</v>
      </c>
      <c r="BR10" s="370">
        <f t="shared" si="40"/>
        <v>3351.5152235129499</v>
      </c>
      <c r="BS10" s="367">
        <f t="shared" si="41"/>
        <v>33681.969734942359</v>
      </c>
      <c r="BT10" s="370">
        <f t="shared" si="102"/>
        <v>6066.0909022858823</v>
      </c>
      <c r="BU10" s="370">
        <f t="shared" si="42"/>
        <v>1516.5227255714706</v>
      </c>
      <c r="BV10" s="368">
        <f t="shared" si="43"/>
        <v>41264.583362799713</v>
      </c>
      <c r="BW10" s="369"/>
      <c r="BX10" s="338" t="s">
        <v>31</v>
      </c>
      <c r="BY10" s="370">
        <f t="shared" si="44"/>
        <v>31740.368146772293</v>
      </c>
      <c r="BZ10" s="370">
        <f t="shared" si="45"/>
        <v>3507.3106802183383</v>
      </c>
      <c r="CA10" s="367">
        <f t="shared" si="46"/>
        <v>35247.678826990632</v>
      </c>
      <c r="CB10" s="370">
        <f t="shared" si="103"/>
        <v>6348.0736293544587</v>
      </c>
      <c r="CC10" s="370">
        <f t="shared" si="47"/>
        <v>1587.0184073386147</v>
      </c>
      <c r="CD10" s="368">
        <f t="shared" si="48"/>
        <v>43182.770863683705</v>
      </c>
      <c r="CE10" s="282"/>
      <c r="CF10" s="338" t="s">
        <v>31</v>
      </c>
      <c r="CG10" s="370">
        <f t="shared" si="49"/>
        <v>32375.17550970774</v>
      </c>
      <c r="CH10" s="370">
        <f t="shared" si="50"/>
        <v>3577.4568938227053</v>
      </c>
      <c r="CI10" s="367">
        <f t="shared" si="51"/>
        <v>35952.632403530442</v>
      </c>
      <c r="CJ10" s="370">
        <f t="shared" si="104"/>
        <v>6475.0351019415484</v>
      </c>
      <c r="CK10" s="370">
        <f t="shared" si="52"/>
        <v>1618.7587754853871</v>
      </c>
      <c r="CL10" s="368">
        <f t="shared" si="53"/>
        <v>44046.426280957377</v>
      </c>
      <c r="CM10" s="282"/>
      <c r="CN10" s="338" t="s">
        <v>31</v>
      </c>
      <c r="CO10" s="370">
        <f t="shared" si="54"/>
        <v>33125.17550970774</v>
      </c>
      <c r="CP10" s="370">
        <f t="shared" si="55"/>
        <v>3660.3318938227053</v>
      </c>
      <c r="CQ10" s="367">
        <f t="shared" si="56"/>
        <v>36785.507403530442</v>
      </c>
      <c r="CR10" s="370">
        <f t="shared" si="105"/>
        <v>6625.0351019415484</v>
      </c>
      <c r="CS10" s="370">
        <f t="shared" si="57"/>
        <v>1656.2587754853871</v>
      </c>
      <c r="CT10" s="368">
        <f t="shared" si="58"/>
        <v>45066.801280957377</v>
      </c>
      <c r="CU10" s="369"/>
      <c r="CV10" s="338" t="s">
        <v>31</v>
      </c>
      <c r="CW10" s="370">
        <f t="shared" si="59"/>
        <v>34250.17550970774</v>
      </c>
      <c r="CX10" s="370">
        <f t="shared" si="60"/>
        <v>3784.6443938227053</v>
      </c>
      <c r="CY10" s="367">
        <f t="shared" si="61"/>
        <v>38034.819903530442</v>
      </c>
      <c r="CZ10" s="370">
        <f t="shared" si="106"/>
        <v>6850.0351019415484</v>
      </c>
      <c r="DA10" s="370">
        <f t="shared" si="62"/>
        <v>1712.5087754853871</v>
      </c>
      <c r="DB10" s="368">
        <f t="shared" si="63"/>
        <v>46597.363780957377</v>
      </c>
      <c r="DC10" s="369"/>
      <c r="DD10" s="338" t="s">
        <v>31</v>
      </c>
      <c r="DE10" s="370">
        <f t="shared" si="64"/>
        <v>34592.677264804821</v>
      </c>
      <c r="DF10" s="370">
        <f t="shared" si="65"/>
        <v>3822.4908377609327</v>
      </c>
      <c r="DG10" s="367">
        <f t="shared" si="66"/>
        <v>38415.168102565753</v>
      </c>
      <c r="DH10" s="370">
        <f t="shared" si="107"/>
        <v>6918.5354529609649</v>
      </c>
      <c r="DI10" s="370">
        <f t="shared" si="67"/>
        <v>1729.6338632402412</v>
      </c>
      <c r="DJ10" s="368">
        <f t="shared" si="68"/>
        <v>47063.337418766961</v>
      </c>
      <c r="DK10" s="369"/>
      <c r="DL10" s="338" t="s">
        <v>31</v>
      </c>
      <c r="DM10" s="370">
        <f t="shared" si="69"/>
        <v>35092.677264804821</v>
      </c>
      <c r="DN10" s="370">
        <f t="shared" si="70"/>
        <v>3912.8335150257376</v>
      </c>
      <c r="DO10" s="367">
        <f t="shared" si="71"/>
        <v>39005.510779830562</v>
      </c>
      <c r="DP10" s="370">
        <f t="shared" si="108"/>
        <v>7018.5354529609649</v>
      </c>
      <c r="DQ10" s="370">
        <f t="shared" si="72"/>
        <v>1754.6338632402412</v>
      </c>
      <c r="DR10" s="368">
        <f t="shared" si="73"/>
        <v>47778.680096031771</v>
      </c>
      <c r="DS10" s="369"/>
      <c r="DT10" s="338" t="s">
        <v>31</v>
      </c>
      <c r="DU10" s="370">
        <f t="shared" si="74"/>
        <v>36092.677264804821</v>
      </c>
      <c r="DV10" s="370">
        <f t="shared" si="75"/>
        <v>4024.3335150257376</v>
      </c>
      <c r="DW10" s="367">
        <f t="shared" si="76"/>
        <v>40117.010779830562</v>
      </c>
      <c r="DX10" s="370">
        <f t="shared" si="109"/>
        <v>7218.5354529609649</v>
      </c>
      <c r="DY10" s="370">
        <f t="shared" si="77"/>
        <v>1804.6338632402412</v>
      </c>
      <c r="DZ10" s="368">
        <f t="shared" si="78"/>
        <v>49140.180096031771</v>
      </c>
      <c r="EA10" s="369"/>
      <c r="EB10" s="338" t="s">
        <v>31</v>
      </c>
      <c r="EC10" s="370">
        <f t="shared" si="79"/>
        <v>36453.604037452867</v>
      </c>
      <c r="ED10" s="370">
        <f t="shared" si="80"/>
        <v>4064.5768501759949</v>
      </c>
      <c r="EE10" s="367">
        <f t="shared" si="81"/>
        <v>40518.180887628863</v>
      </c>
      <c r="EF10" s="370">
        <f t="shared" si="110"/>
        <v>7290.7208074905739</v>
      </c>
      <c r="EG10" s="370">
        <f t="shared" si="82"/>
        <v>1822.6802018726435</v>
      </c>
      <c r="EH10" s="368">
        <f t="shared" si="83"/>
        <v>49631.58189699208</v>
      </c>
      <c r="EI10" s="282"/>
      <c r="EJ10" s="338" t="s">
        <v>31</v>
      </c>
      <c r="EK10" s="370">
        <f t="shared" si="84"/>
        <v>36953.604037452867</v>
      </c>
      <c r="EL10" s="370">
        <f t="shared" si="85"/>
        <v>4120.3268501759949</v>
      </c>
      <c r="EM10" s="367">
        <f t="shared" si="86"/>
        <v>41073.930887628863</v>
      </c>
      <c r="EN10" s="370">
        <f t="shared" si="111"/>
        <v>7390.7208074905739</v>
      </c>
      <c r="EO10" s="370">
        <f t="shared" si="87"/>
        <v>1847.6802018726435</v>
      </c>
      <c r="EP10" s="368">
        <f t="shared" si="88"/>
        <v>50312.33189699208</v>
      </c>
      <c r="EQ10" s="282"/>
      <c r="ER10" s="338" t="s">
        <v>31</v>
      </c>
      <c r="ES10" s="370">
        <f t="shared" si="89"/>
        <v>37323.140077827396</v>
      </c>
      <c r="ET10" s="370">
        <f t="shared" si="90"/>
        <v>4161.5301186777551</v>
      </c>
      <c r="EU10" s="367">
        <f t="shared" si="91"/>
        <v>41484.670196505154</v>
      </c>
      <c r="EV10" s="370">
        <f t="shared" si="112"/>
        <v>7464.6280155654795</v>
      </c>
      <c r="EW10" s="370">
        <f t="shared" si="92"/>
        <v>1866.1570038913699</v>
      </c>
      <c r="EX10" s="368">
        <f t="shared" si="93"/>
        <v>50815.455215962007</v>
      </c>
      <c r="EY10" s="282"/>
      <c r="EZ10" s="588"/>
      <c r="FA10" s="590"/>
      <c r="FB10" s="590"/>
    </row>
    <row r="11" spans="1:162" ht="15.75" x14ac:dyDescent="0.25">
      <c r="A11" s="547"/>
      <c r="C11" s="340"/>
      <c r="D11" s="338" t="s">
        <v>32</v>
      </c>
      <c r="E11" s="21">
        <v>28328</v>
      </c>
      <c r="F11" s="56">
        <f t="shared" si="0"/>
        <v>3045.2599999999998</v>
      </c>
      <c r="G11" s="43">
        <f t="shared" si="1"/>
        <v>31373.26</v>
      </c>
      <c r="H11" s="56">
        <f t="shared" si="94"/>
        <v>5665.6</v>
      </c>
      <c r="I11" s="56">
        <f t="shared" si="2"/>
        <v>1416.4</v>
      </c>
      <c r="J11" s="53">
        <f t="shared" si="3"/>
        <v>38455.26</v>
      </c>
      <c r="L11" s="17" t="s">
        <v>32</v>
      </c>
      <c r="M11" s="21">
        <f t="shared" si="4"/>
        <v>28611.279999999999</v>
      </c>
      <c r="N11" s="56">
        <f t="shared" si="5"/>
        <v>3104.3238799999999</v>
      </c>
      <c r="O11" s="43">
        <f t="shared" si="6"/>
        <v>31715.603879999999</v>
      </c>
      <c r="P11" s="56">
        <f t="shared" si="95"/>
        <v>5722.2560000000003</v>
      </c>
      <c r="Q11" s="56">
        <f t="shared" si="7"/>
        <v>1430.5640000000001</v>
      </c>
      <c r="R11" s="53">
        <f t="shared" si="8"/>
        <v>38868.423879999995</v>
      </c>
      <c r="S11" s="282"/>
      <c r="T11" s="17" t="s">
        <v>32</v>
      </c>
      <c r="U11" s="21">
        <f t="shared" si="9"/>
        <v>28897.392799999998</v>
      </c>
      <c r="V11" s="56">
        <f t="shared" si="10"/>
        <v>3135.3671187999998</v>
      </c>
      <c r="W11" s="43">
        <f t="shared" si="11"/>
        <v>32032.759918799999</v>
      </c>
      <c r="X11" s="56">
        <f t="shared" si="96"/>
        <v>5779.4785599999996</v>
      </c>
      <c r="Y11" s="56">
        <f t="shared" si="12"/>
        <v>1444.8696399999999</v>
      </c>
      <c r="Z11" s="53">
        <f t="shared" si="13"/>
        <v>39257.108118799995</v>
      </c>
      <c r="AA11" s="282"/>
      <c r="AB11" s="17" t="s">
        <v>32</v>
      </c>
      <c r="AC11" s="21">
        <f t="shared" si="14"/>
        <v>29186.366727999997</v>
      </c>
      <c r="AD11" s="56">
        <f t="shared" si="15"/>
        <v>3166.7207899879995</v>
      </c>
      <c r="AE11" s="43">
        <f t="shared" si="16"/>
        <v>32353.087517987995</v>
      </c>
      <c r="AF11" s="56">
        <f t="shared" si="97"/>
        <v>5837.2733455999996</v>
      </c>
      <c r="AG11" s="56">
        <f t="shared" si="17"/>
        <v>1459.3183363999999</v>
      </c>
      <c r="AH11" s="53">
        <f t="shared" si="18"/>
        <v>39649.679199987993</v>
      </c>
      <c r="AI11" s="282"/>
      <c r="AJ11" s="17" t="s">
        <v>32</v>
      </c>
      <c r="AK11" s="21">
        <f t="shared" si="19"/>
        <v>29697.12814574</v>
      </c>
      <c r="AL11" s="56">
        <f t="shared" si="20"/>
        <v>3251.8355319585298</v>
      </c>
      <c r="AM11" s="43">
        <f t="shared" si="21"/>
        <v>32948.963677698528</v>
      </c>
      <c r="AN11" s="56">
        <f t="shared" si="98"/>
        <v>5939.4256291480006</v>
      </c>
      <c r="AO11" s="56">
        <f t="shared" si="22"/>
        <v>1484.8564072870001</v>
      </c>
      <c r="AP11" s="53">
        <f t="shared" si="23"/>
        <v>40373.245714133525</v>
      </c>
      <c r="AQ11" s="282"/>
      <c r="AR11" s="17" t="s">
        <v>32</v>
      </c>
      <c r="AS11" s="21">
        <f t="shared" si="24"/>
        <v>29845.613786468697</v>
      </c>
      <c r="AT11" s="56">
        <f t="shared" si="25"/>
        <v>3297.9403234047909</v>
      </c>
      <c r="AU11" s="43">
        <f t="shared" si="26"/>
        <v>33143.55410987349</v>
      </c>
      <c r="AV11" s="56">
        <f t="shared" si="99"/>
        <v>5969.1227572937396</v>
      </c>
      <c r="AW11" s="56">
        <f t="shared" si="27"/>
        <v>1492.2806893234349</v>
      </c>
      <c r="AX11" s="53">
        <f t="shared" si="28"/>
        <v>40604.95755649067</v>
      </c>
      <c r="AY11" s="282"/>
      <c r="AZ11" s="17" t="s">
        <v>32</v>
      </c>
      <c r="BA11" s="21">
        <f t="shared" si="29"/>
        <v>30442.526062198071</v>
      </c>
      <c r="BB11" s="56">
        <f t="shared" si="30"/>
        <v>3363.899129872887</v>
      </c>
      <c r="BC11" s="43">
        <f t="shared" si="31"/>
        <v>33806.425192070958</v>
      </c>
      <c r="BD11" s="56">
        <f t="shared" si="100"/>
        <v>6088.5052124396143</v>
      </c>
      <c r="BE11" s="56">
        <f t="shared" si="32"/>
        <v>1522.1263031099036</v>
      </c>
      <c r="BF11" s="53">
        <f t="shared" si="33"/>
        <v>41417.056707620475</v>
      </c>
      <c r="BG11" s="282"/>
      <c r="BH11" s="17" t="s">
        <v>32</v>
      </c>
      <c r="BI11" s="370">
        <f t="shared" si="34"/>
        <v>30942.526062198071</v>
      </c>
      <c r="BJ11" s="370">
        <f t="shared" si="35"/>
        <v>3419.149129872887</v>
      </c>
      <c r="BK11" s="367">
        <f t="shared" si="36"/>
        <v>34361.675192070958</v>
      </c>
      <c r="BL11" s="370">
        <f t="shared" si="101"/>
        <v>6188.5052124396143</v>
      </c>
      <c r="BM11" s="370">
        <f t="shared" si="37"/>
        <v>1547.1263031099036</v>
      </c>
      <c r="BN11" s="368">
        <f t="shared" si="38"/>
        <v>42097.306707620475</v>
      </c>
      <c r="BO11" s="369"/>
      <c r="BP11" s="338" t="s">
        <v>32</v>
      </c>
      <c r="BQ11" s="370">
        <f t="shared" si="39"/>
        <v>31251.951322820052</v>
      </c>
      <c r="BR11" s="370">
        <f t="shared" si="40"/>
        <v>3453.340621171616</v>
      </c>
      <c r="BS11" s="367">
        <f t="shared" si="41"/>
        <v>34705.291943991666</v>
      </c>
      <c r="BT11" s="370">
        <f t="shared" si="102"/>
        <v>6250.390264564011</v>
      </c>
      <c r="BU11" s="370">
        <f t="shared" si="42"/>
        <v>1562.5975661410027</v>
      </c>
      <c r="BV11" s="368">
        <f t="shared" si="43"/>
        <v>42518.279774696683</v>
      </c>
      <c r="BW11" s="369"/>
      <c r="BX11" s="338" t="s">
        <v>32</v>
      </c>
      <c r="BY11" s="370">
        <f t="shared" si="44"/>
        <v>32689.509862504656</v>
      </c>
      <c r="BZ11" s="370">
        <f t="shared" si="45"/>
        <v>3612.1908398067644</v>
      </c>
      <c r="CA11" s="367">
        <f t="shared" si="46"/>
        <v>36301.70070231142</v>
      </c>
      <c r="CB11" s="370">
        <f t="shared" si="103"/>
        <v>6537.9019725009312</v>
      </c>
      <c r="CC11" s="370">
        <f t="shared" si="47"/>
        <v>1634.4754931252328</v>
      </c>
      <c r="CD11" s="368">
        <f t="shared" si="48"/>
        <v>44474.078167937587</v>
      </c>
      <c r="CE11" s="282"/>
      <c r="CF11" s="338" t="s">
        <v>32</v>
      </c>
      <c r="CG11" s="370">
        <f t="shared" si="49"/>
        <v>33343.300059754751</v>
      </c>
      <c r="CH11" s="370">
        <f t="shared" si="50"/>
        <v>3684.4346566028998</v>
      </c>
      <c r="CI11" s="367">
        <f t="shared" si="51"/>
        <v>37027.734716357649</v>
      </c>
      <c r="CJ11" s="370">
        <f t="shared" si="104"/>
        <v>6668.6600119509503</v>
      </c>
      <c r="CK11" s="370">
        <f t="shared" si="52"/>
        <v>1667.1650029877376</v>
      </c>
      <c r="CL11" s="368">
        <f t="shared" si="53"/>
        <v>45363.559731296336</v>
      </c>
      <c r="CM11" s="282"/>
      <c r="CN11" s="338" t="s">
        <v>32</v>
      </c>
      <c r="CO11" s="370">
        <f t="shared" si="54"/>
        <v>34093.300059754751</v>
      </c>
      <c r="CP11" s="370">
        <f t="shared" si="55"/>
        <v>3767.3096566028998</v>
      </c>
      <c r="CQ11" s="367">
        <f t="shared" si="56"/>
        <v>37860.609716357649</v>
      </c>
      <c r="CR11" s="370">
        <f t="shared" si="105"/>
        <v>6818.6600119509503</v>
      </c>
      <c r="CS11" s="370">
        <f t="shared" si="57"/>
        <v>1704.6650029877376</v>
      </c>
      <c r="CT11" s="368">
        <f t="shared" si="58"/>
        <v>46383.934731296336</v>
      </c>
      <c r="CU11" s="369"/>
      <c r="CV11" s="338" t="s">
        <v>32</v>
      </c>
      <c r="CW11" s="370">
        <f t="shared" si="59"/>
        <v>35218.300059754751</v>
      </c>
      <c r="CX11" s="370">
        <f t="shared" si="60"/>
        <v>3891.6221566028998</v>
      </c>
      <c r="CY11" s="367">
        <f t="shared" si="61"/>
        <v>39109.922216357649</v>
      </c>
      <c r="CZ11" s="370">
        <f t="shared" si="106"/>
        <v>7043.6600119509503</v>
      </c>
      <c r="DA11" s="370">
        <f t="shared" si="62"/>
        <v>1760.9150029877376</v>
      </c>
      <c r="DB11" s="368">
        <f t="shared" si="63"/>
        <v>47914.497231296336</v>
      </c>
      <c r="DC11" s="369"/>
      <c r="DD11" s="338" t="s">
        <v>32</v>
      </c>
      <c r="DE11" s="370">
        <f t="shared" si="64"/>
        <v>35570.483060352301</v>
      </c>
      <c r="DF11" s="370">
        <f t="shared" si="65"/>
        <v>3930.5383781689293</v>
      </c>
      <c r="DG11" s="367">
        <f t="shared" si="66"/>
        <v>39501.021438521231</v>
      </c>
      <c r="DH11" s="370">
        <f t="shared" si="107"/>
        <v>7114.0966120704607</v>
      </c>
      <c r="DI11" s="370">
        <f t="shared" si="67"/>
        <v>1778.5241530176152</v>
      </c>
      <c r="DJ11" s="368">
        <f t="shared" si="68"/>
        <v>48393.642203609306</v>
      </c>
      <c r="DK11" s="369"/>
      <c r="DL11" s="338" t="s">
        <v>32</v>
      </c>
      <c r="DM11" s="370">
        <f t="shared" si="69"/>
        <v>36070.483060352301</v>
      </c>
      <c r="DN11" s="370">
        <f t="shared" si="70"/>
        <v>4021.8588612292815</v>
      </c>
      <c r="DO11" s="367">
        <f t="shared" si="71"/>
        <v>40092.341921581581</v>
      </c>
      <c r="DP11" s="370">
        <f t="shared" si="108"/>
        <v>7214.0966120704607</v>
      </c>
      <c r="DQ11" s="370">
        <f t="shared" si="72"/>
        <v>1803.5241530176152</v>
      </c>
      <c r="DR11" s="368">
        <f t="shared" si="73"/>
        <v>49109.962686669656</v>
      </c>
      <c r="DS11" s="369"/>
      <c r="DT11" s="338" t="s">
        <v>32</v>
      </c>
      <c r="DU11" s="370">
        <f t="shared" si="74"/>
        <v>37070.483060352301</v>
      </c>
      <c r="DV11" s="370">
        <f t="shared" si="75"/>
        <v>4133.3588612292815</v>
      </c>
      <c r="DW11" s="367">
        <f t="shared" si="76"/>
        <v>41203.841921581581</v>
      </c>
      <c r="DX11" s="370">
        <f t="shared" si="109"/>
        <v>7414.0966120704607</v>
      </c>
      <c r="DY11" s="370">
        <f t="shared" si="77"/>
        <v>1853.5241530176152</v>
      </c>
      <c r="DZ11" s="368">
        <f t="shared" si="78"/>
        <v>50471.462686669656</v>
      </c>
      <c r="EA11" s="369"/>
      <c r="EB11" s="338" t="s">
        <v>32</v>
      </c>
      <c r="EC11" s="370">
        <f t="shared" si="79"/>
        <v>37441.187890955822</v>
      </c>
      <c r="ED11" s="370">
        <f t="shared" si="80"/>
        <v>4174.6924498415738</v>
      </c>
      <c r="EE11" s="367">
        <f t="shared" si="81"/>
        <v>41615.880340797397</v>
      </c>
      <c r="EF11" s="370">
        <f t="shared" si="110"/>
        <v>7488.2375781911651</v>
      </c>
      <c r="EG11" s="370">
        <f t="shared" si="82"/>
        <v>1872.0593945477913</v>
      </c>
      <c r="EH11" s="368">
        <f t="shared" si="83"/>
        <v>50976.177313536347</v>
      </c>
      <c r="EI11" s="282"/>
      <c r="EJ11" s="338" t="s">
        <v>32</v>
      </c>
      <c r="EK11" s="370">
        <f t="shared" si="84"/>
        <v>37941.187890955822</v>
      </c>
      <c r="EL11" s="370">
        <f t="shared" si="85"/>
        <v>4230.4424498415738</v>
      </c>
      <c r="EM11" s="367">
        <f t="shared" si="86"/>
        <v>42171.630340797397</v>
      </c>
      <c r="EN11" s="370">
        <f t="shared" si="111"/>
        <v>7588.2375781911651</v>
      </c>
      <c r="EO11" s="370">
        <f t="shared" si="87"/>
        <v>1897.0593945477913</v>
      </c>
      <c r="EP11" s="368">
        <f t="shared" si="88"/>
        <v>51656.927313536347</v>
      </c>
      <c r="EQ11" s="282"/>
      <c r="ER11" s="338" t="s">
        <v>32</v>
      </c>
      <c r="ES11" s="370">
        <f t="shared" si="89"/>
        <v>38320.599769865381</v>
      </c>
      <c r="ET11" s="370">
        <f t="shared" si="90"/>
        <v>4272.7468743399904</v>
      </c>
      <c r="EU11" s="367">
        <f t="shared" si="91"/>
        <v>42593.346644205369</v>
      </c>
      <c r="EV11" s="370">
        <f t="shared" si="112"/>
        <v>7664.1199539730769</v>
      </c>
      <c r="EW11" s="370">
        <f t="shared" si="92"/>
        <v>1916.0299884932692</v>
      </c>
      <c r="EX11" s="368">
        <f t="shared" si="93"/>
        <v>52173.496586671718</v>
      </c>
      <c r="EY11" s="282"/>
      <c r="EZ11" s="588"/>
      <c r="FA11" s="590"/>
      <c r="FB11" s="590"/>
    </row>
    <row r="12" spans="1:162" ht="15.75" x14ac:dyDescent="0.25">
      <c r="A12" s="20" t="s">
        <v>33</v>
      </c>
      <c r="C12" s="340"/>
      <c r="D12" s="338" t="s">
        <v>34</v>
      </c>
      <c r="E12" s="21">
        <v>29137</v>
      </c>
      <c r="F12" s="56">
        <f t="shared" si="0"/>
        <v>3132.2275</v>
      </c>
      <c r="G12" s="43">
        <f t="shared" si="1"/>
        <v>32269.227500000001</v>
      </c>
      <c r="H12" s="56">
        <f t="shared" si="94"/>
        <v>5827.4000000000005</v>
      </c>
      <c r="I12" s="56">
        <f t="shared" si="2"/>
        <v>1456.8500000000001</v>
      </c>
      <c r="J12" s="53">
        <f t="shared" si="3"/>
        <v>39553.477500000001</v>
      </c>
      <c r="L12" s="17" t="s">
        <v>34</v>
      </c>
      <c r="M12" s="21">
        <f t="shared" si="4"/>
        <v>29428.37</v>
      </c>
      <c r="N12" s="56">
        <f t="shared" si="5"/>
        <v>3192.978145</v>
      </c>
      <c r="O12" s="43">
        <f t="shared" si="6"/>
        <v>32621.348145</v>
      </c>
      <c r="P12" s="56">
        <f t="shared" si="95"/>
        <v>5885.674</v>
      </c>
      <c r="Q12" s="56">
        <f t="shared" si="7"/>
        <v>1471.4185</v>
      </c>
      <c r="R12" s="53">
        <f t="shared" si="8"/>
        <v>39978.440645000002</v>
      </c>
      <c r="S12" s="282"/>
      <c r="T12" s="17" t="s">
        <v>34</v>
      </c>
      <c r="U12" s="21">
        <f t="shared" si="9"/>
        <v>29722.653699999999</v>
      </c>
      <c r="V12" s="56">
        <f t="shared" si="10"/>
        <v>3224.9079264499996</v>
      </c>
      <c r="W12" s="43">
        <f t="shared" si="11"/>
        <v>32947.561626449999</v>
      </c>
      <c r="X12" s="56">
        <f t="shared" si="96"/>
        <v>5944.5307400000002</v>
      </c>
      <c r="Y12" s="56">
        <f t="shared" si="12"/>
        <v>1486.132685</v>
      </c>
      <c r="Z12" s="53">
        <f t="shared" si="13"/>
        <v>40378.225051449997</v>
      </c>
      <c r="AA12" s="282"/>
      <c r="AB12" s="17" t="s">
        <v>34</v>
      </c>
      <c r="AC12" s="21">
        <f t="shared" si="14"/>
        <v>30019.880236999998</v>
      </c>
      <c r="AD12" s="56">
        <f t="shared" si="15"/>
        <v>3257.1570057144995</v>
      </c>
      <c r="AE12" s="43">
        <f t="shared" si="16"/>
        <v>33277.037242714498</v>
      </c>
      <c r="AF12" s="56">
        <f t="shared" si="97"/>
        <v>6003.9760473999995</v>
      </c>
      <c r="AG12" s="56">
        <f t="shared" si="17"/>
        <v>1500.9940118499999</v>
      </c>
      <c r="AH12" s="53">
        <f t="shared" si="18"/>
        <v>40782.007301964499</v>
      </c>
      <c r="AI12" s="282"/>
      <c r="AJ12" s="17" t="s">
        <v>34</v>
      </c>
      <c r="AK12" s="21">
        <f t="shared" si="19"/>
        <v>30545.228141147501</v>
      </c>
      <c r="AL12" s="56">
        <f t="shared" si="20"/>
        <v>3344.7024814556512</v>
      </c>
      <c r="AM12" s="43">
        <f t="shared" si="21"/>
        <v>33889.930622603155</v>
      </c>
      <c r="AN12" s="56">
        <f t="shared" si="98"/>
        <v>6109.0456282295008</v>
      </c>
      <c r="AO12" s="56">
        <f t="shared" si="22"/>
        <v>1527.2614070573752</v>
      </c>
      <c r="AP12" s="53">
        <f t="shared" si="23"/>
        <v>41526.237657890029</v>
      </c>
      <c r="AQ12" s="282"/>
      <c r="AR12" s="17" t="s">
        <v>34</v>
      </c>
      <c r="AS12" s="21">
        <f t="shared" si="24"/>
        <v>30697.954281853235</v>
      </c>
      <c r="AT12" s="56">
        <f t="shared" si="25"/>
        <v>3392.1239481447824</v>
      </c>
      <c r="AU12" s="43">
        <f t="shared" si="26"/>
        <v>34090.07822999802</v>
      </c>
      <c r="AV12" s="56">
        <f t="shared" si="99"/>
        <v>6139.5908563706471</v>
      </c>
      <c r="AW12" s="56">
        <f t="shared" si="27"/>
        <v>1534.8977140926618</v>
      </c>
      <c r="AX12" s="53">
        <f t="shared" si="28"/>
        <v>41764.566800461325</v>
      </c>
      <c r="AY12" s="282"/>
      <c r="AZ12" s="17" t="s">
        <v>34</v>
      </c>
      <c r="BA12" s="21">
        <f t="shared" si="29"/>
        <v>31311.913367490302</v>
      </c>
      <c r="BB12" s="56">
        <f t="shared" si="30"/>
        <v>3459.9664271076786</v>
      </c>
      <c r="BC12" s="43">
        <f t="shared" si="31"/>
        <v>34771.879794597982</v>
      </c>
      <c r="BD12" s="56">
        <f t="shared" si="100"/>
        <v>6262.3826734980612</v>
      </c>
      <c r="BE12" s="56">
        <f t="shared" si="32"/>
        <v>1565.5956683745153</v>
      </c>
      <c r="BF12" s="53">
        <f t="shared" si="33"/>
        <v>42599.858136470561</v>
      </c>
      <c r="BG12" s="282"/>
      <c r="BH12" s="17" t="s">
        <v>34</v>
      </c>
      <c r="BI12" s="370">
        <f t="shared" si="34"/>
        <v>31811.913367490302</v>
      </c>
      <c r="BJ12" s="370">
        <f t="shared" si="35"/>
        <v>3515.2164271076786</v>
      </c>
      <c r="BK12" s="367">
        <f t="shared" si="36"/>
        <v>35327.129794597982</v>
      </c>
      <c r="BL12" s="370">
        <f t="shared" si="101"/>
        <v>6362.3826734980612</v>
      </c>
      <c r="BM12" s="370">
        <f t="shared" si="37"/>
        <v>1590.5956683745153</v>
      </c>
      <c r="BN12" s="368">
        <f t="shared" si="38"/>
        <v>43280.108136470561</v>
      </c>
      <c r="BO12" s="369"/>
      <c r="BP12" s="338" t="s">
        <v>34</v>
      </c>
      <c r="BQ12" s="370">
        <f t="shared" si="39"/>
        <v>32130.032501165206</v>
      </c>
      <c r="BR12" s="370">
        <f t="shared" si="40"/>
        <v>3550.3685913787554</v>
      </c>
      <c r="BS12" s="367">
        <f t="shared" si="41"/>
        <v>35680.401092543958</v>
      </c>
      <c r="BT12" s="370">
        <f t="shared" si="102"/>
        <v>6426.0065002330412</v>
      </c>
      <c r="BU12" s="370">
        <f t="shared" si="42"/>
        <v>1606.5016250582603</v>
      </c>
      <c r="BV12" s="368">
        <f t="shared" si="43"/>
        <v>43712.909217835266</v>
      </c>
      <c r="BW12" s="369"/>
      <c r="BX12" s="338" t="s">
        <v>34</v>
      </c>
      <c r="BY12" s="370">
        <f t="shared" si="44"/>
        <v>33593.93347620016</v>
      </c>
      <c r="BZ12" s="370">
        <f t="shared" si="45"/>
        <v>3712.1296491201178</v>
      </c>
      <c r="CA12" s="367">
        <f t="shared" si="46"/>
        <v>37306.063125320281</v>
      </c>
      <c r="CB12" s="370">
        <f t="shared" si="103"/>
        <v>6718.7866952400327</v>
      </c>
      <c r="CC12" s="370">
        <f t="shared" si="47"/>
        <v>1679.6966738100082</v>
      </c>
      <c r="CD12" s="368">
        <f t="shared" si="48"/>
        <v>45704.546494370319</v>
      </c>
      <c r="CE12" s="282"/>
      <c r="CF12" s="338" t="s">
        <v>34</v>
      </c>
      <c r="CG12" s="370">
        <f t="shared" si="49"/>
        <v>34265.812145724165</v>
      </c>
      <c r="CH12" s="370">
        <f t="shared" si="50"/>
        <v>3786.3722421025204</v>
      </c>
      <c r="CI12" s="367">
        <f t="shared" si="51"/>
        <v>38052.184387826688</v>
      </c>
      <c r="CJ12" s="370">
        <f t="shared" si="104"/>
        <v>6853.1624291448334</v>
      </c>
      <c r="CK12" s="370">
        <f t="shared" si="52"/>
        <v>1713.2906072862083</v>
      </c>
      <c r="CL12" s="368">
        <f t="shared" si="53"/>
        <v>46618.637424257729</v>
      </c>
      <c r="CM12" s="282"/>
      <c r="CN12" s="338" t="s">
        <v>34</v>
      </c>
      <c r="CO12" s="370">
        <f t="shared" si="54"/>
        <v>35015.812145724165</v>
      </c>
      <c r="CP12" s="370">
        <f t="shared" si="55"/>
        <v>3869.2472421025204</v>
      </c>
      <c r="CQ12" s="367">
        <f t="shared" si="56"/>
        <v>38885.059387826688</v>
      </c>
      <c r="CR12" s="370">
        <f t="shared" si="105"/>
        <v>7003.1624291448334</v>
      </c>
      <c r="CS12" s="370">
        <f t="shared" si="57"/>
        <v>1750.7906072862083</v>
      </c>
      <c r="CT12" s="368">
        <f t="shared" si="58"/>
        <v>47639.012424257729</v>
      </c>
      <c r="CU12" s="369"/>
      <c r="CV12" s="338" t="s">
        <v>34</v>
      </c>
      <c r="CW12" s="370">
        <f t="shared" si="59"/>
        <v>36140.812145724165</v>
      </c>
      <c r="CX12" s="370">
        <f t="shared" si="60"/>
        <v>3993.5597421025204</v>
      </c>
      <c r="CY12" s="367">
        <f t="shared" si="61"/>
        <v>40134.371887826688</v>
      </c>
      <c r="CZ12" s="370">
        <f t="shared" si="106"/>
        <v>7228.1624291448334</v>
      </c>
      <c r="DA12" s="370">
        <f t="shared" si="62"/>
        <v>1807.0406072862083</v>
      </c>
      <c r="DB12" s="368">
        <f t="shared" si="63"/>
        <v>49169.574924257729</v>
      </c>
      <c r="DC12" s="369"/>
      <c r="DD12" s="338" t="s">
        <v>34</v>
      </c>
      <c r="DE12" s="370">
        <f t="shared" si="64"/>
        <v>36502.220267181408</v>
      </c>
      <c r="DF12" s="370">
        <f t="shared" si="65"/>
        <v>4033.4953395235457</v>
      </c>
      <c r="DG12" s="367">
        <f t="shared" si="66"/>
        <v>40535.715606704951</v>
      </c>
      <c r="DH12" s="370">
        <f t="shared" si="107"/>
        <v>7300.444053436282</v>
      </c>
      <c r="DI12" s="370">
        <f t="shared" si="67"/>
        <v>1825.1110133590705</v>
      </c>
      <c r="DJ12" s="368">
        <f t="shared" si="68"/>
        <v>49661.270673500301</v>
      </c>
      <c r="DK12" s="369"/>
      <c r="DL12" s="338" t="s">
        <v>34</v>
      </c>
      <c r="DM12" s="370">
        <f t="shared" si="69"/>
        <v>37002.220267181408</v>
      </c>
      <c r="DN12" s="370">
        <f t="shared" si="70"/>
        <v>4125.7475597907269</v>
      </c>
      <c r="DO12" s="367">
        <f t="shared" si="71"/>
        <v>41127.967826972133</v>
      </c>
      <c r="DP12" s="370">
        <f t="shared" si="108"/>
        <v>7400.444053436282</v>
      </c>
      <c r="DQ12" s="370">
        <f t="shared" si="72"/>
        <v>1850.1110133590705</v>
      </c>
      <c r="DR12" s="368">
        <f t="shared" si="73"/>
        <v>50378.522893767484</v>
      </c>
      <c r="DS12" s="369"/>
      <c r="DT12" s="338" t="s">
        <v>34</v>
      </c>
      <c r="DU12" s="370">
        <f t="shared" si="74"/>
        <v>38002.220267181408</v>
      </c>
      <c r="DV12" s="370">
        <f t="shared" si="75"/>
        <v>4237.2475597907269</v>
      </c>
      <c r="DW12" s="367">
        <f t="shared" si="76"/>
        <v>42239.467826972133</v>
      </c>
      <c r="DX12" s="370">
        <f t="shared" si="109"/>
        <v>7600.444053436282</v>
      </c>
      <c r="DY12" s="370">
        <f t="shared" si="77"/>
        <v>1900.1110133590705</v>
      </c>
      <c r="DZ12" s="368">
        <f t="shared" si="78"/>
        <v>51740.022893767484</v>
      </c>
      <c r="EA12" s="369"/>
      <c r="EB12" s="338" t="s">
        <v>34</v>
      </c>
      <c r="EC12" s="370">
        <f t="shared" si="79"/>
        <v>38382.24246985322</v>
      </c>
      <c r="ED12" s="370">
        <f t="shared" si="80"/>
        <v>4279.6200353886343</v>
      </c>
      <c r="EE12" s="367">
        <f t="shared" si="81"/>
        <v>42661.86250524185</v>
      </c>
      <c r="EF12" s="370">
        <f t="shared" si="110"/>
        <v>7676.4484939706444</v>
      </c>
      <c r="EG12" s="370">
        <f t="shared" si="82"/>
        <v>1919.1121234926611</v>
      </c>
      <c r="EH12" s="368">
        <f t="shared" si="83"/>
        <v>52257.423122705157</v>
      </c>
      <c r="EI12" s="282"/>
      <c r="EJ12" s="338" t="s">
        <v>34</v>
      </c>
      <c r="EK12" s="370">
        <f t="shared" si="84"/>
        <v>38882.24246985322</v>
      </c>
      <c r="EL12" s="370">
        <f t="shared" si="85"/>
        <v>4335.3700353886343</v>
      </c>
      <c r="EM12" s="367">
        <f t="shared" si="86"/>
        <v>43217.61250524185</v>
      </c>
      <c r="EN12" s="370">
        <f t="shared" si="111"/>
        <v>7776.4484939706444</v>
      </c>
      <c r="EO12" s="370">
        <f t="shared" si="87"/>
        <v>1944.1121234926611</v>
      </c>
      <c r="EP12" s="368">
        <f t="shared" si="88"/>
        <v>52938.173122705157</v>
      </c>
      <c r="EQ12" s="282"/>
      <c r="ER12" s="338" t="s">
        <v>34</v>
      </c>
      <c r="ES12" s="370">
        <f t="shared" si="89"/>
        <v>39271.064894551753</v>
      </c>
      <c r="ET12" s="370">
        <f t="shared" si="90"/>
        <v>4378.7237357425201</v>
      </c>
      <c r="EU12" s="367">
        <f t="shared" si="91"/>
        <v>43649.788630294272</v>
      </c>
      <c r="EV12" s="370">
        <f t="shared" si="112"/>
        <v>7854.212978910351</v>
      </c>
      <c r="EW12" s="370">
        <f t="shared" si="92"/>
        <v>1963.5532447275878</v>
      </c>
      <c r="EX12" s="368">
        <f t="shared" si="93"/>
        <v>53467.554853932212</v>
      </c>
      <c r="EY12" s="282"/>
      <c r="EZ12" s="588"/>
      <c r="FA12" s="590"/>
      <c r="FB12" s="590"/>
    </row>
    <row r="13" spans="1:162" ht="15.75" customHeight="1" x14ac:dyDescent="0.25">
      <c r="A13" s="20"/>
      <c r="C13" s="340"/>
      <c r="D13" s="338" t="s">
        <v>35</v>
      </c>
      <c r="E13" s="21">
        <v>29206</v>
      </c>
      <c r="F13" s="56">
        <f t="shared" si="0"/>
        <v>3139.645</v>
      </c>
      <c r="G13" s="43">
        <f t="shared" si="1"/>
        <v>32345.645</v>
      </c>
      <c r="H13" s="56">
        <f t="shared" si="94"/>
        <v>5841.2000000000007</v>
      </c>
      <c r="I13" s="56">
        <f t="shared" si="2"/>
        <v>1460.3000000000002</v>
      </c>
      <c r="J13" s="53">
        <f t="shared" si="3"/>
        <v>39647.145000000004</v>
      </c>
      <c r="L13" s="17" t="s">
        <v>35</v>
      </c>
      <c r="M13" s="21">
        <f t="shared" si="4"/>
        <v>29498.06</v>
      </c>
      <c r="N13" s="56">
        <f t="shared" si="5"/>
        <v>3200.5395100000001</v>
      </c>
      <c r="O13" s="43">
        <f t="shared" si="6"/>
        <v>32698.59951</v>
      </c>
      <c r="P13" s="56">
        <f t="shared" si="95"/>
        <v>5899.612000000001</v>
      </c>
      <c r="Q13" s="56">
        <f t="shared" si="7"/>
        <v>1474.9030000000002</v>
      </c>
      <c r="R13" s="53">
        <f t="shared" si="8"/>
        <v>40073.114509999999</v>
      </c>
      <c r="S13" s="282"/>
      <c r="T13" s="17" t="s">
        <v>35</v>
      </c>
      <c r="U13" s="21">
        <f t="shared" si="9"/>
        <v>29793.0406</v>
      </c>
      <c r="V13" s="56">
        <f t="shared" si="10"/>
        <v>3232.5449051000001</v>
      </c>
      <c r="W13" s="43">
        <f t="shared" si="11"/>
        <v>33025.585505100004</v>
      </c>
      <c r="X13" s="56">
        <f t="shared" si="96"/>
        <v>5958.6081200000008</v>
      </c>
      <c r="Y13" s="56">
        <f t="shared" si="12"/>
        <v>1489.6520300000002</v>
      </c>
      <c r="Z13" s="53">
        <f t="shared" si="13"/>
        <v>40473.845655099998</v>
      </c>
      <c r="AA13" s="282"/>
      <c r="AB13" s="17" t="s">
        <v>35</v>
      </c>
      <c r="AC13" s="21">
        <f t="shared" si="14"/>
        <v>30090.971006</v>
      </c>
      <c r="AD13" s="56">
        <f t="shared" si="15"/>
        <v>3264.8703541509999</v>
      </c>
      <c r="AE13" s="43">
        <f t="shared" si="16"/>
        <v>33355.841360150996</v>
      </c>
      <c r="AF13" s="56">
        <f t="shared" si="97"/>
        <v>6018.1942012</v>
      </c>
      <c r="AG13" s="56">
        <f t="shared" si="17"/>
        <v>1504.5485503</v>
      </c>
      <c r="AH13" s="53">
        <f t="shared" si="18"/>
        <v>40878.584111650998</v>
      </c>
      <c r="AI13" s="282"/>
      <c r="AJ13" s="17" t="s">
        <v>35</v>
      </c>
      <c r="AK13" s="21">
        <f t="shared" si="19"/>
        <v>30617.562998605001</v>
      </c>
      <c r="AL13" s="56">
        <f t="shared" si="20"/>
        <v>3352.6231483472475</v>
      </c>
      <c r="AM13" s="43">
        <f t="shared" si="21"/>
        <v>33970.186146952248</v>
      </c>
      <c r="AN13" s="56">
        <f t="shared" si="98"/>
        <v>6123.5125997210007</v>
      </c>
      <c r="AO13" s="56">
        <f t="shared" si="22"/>
        <v>1530.8781499302502</v>
      </c>
      <c r="AP13" s="53">
        <f t="shared" si="23"/>
        <v>41624.576896603496</v>
      </c>
      <c r="AQ13" s="282"/>
      <c r="AR13" s="17" t="s">
        <v>35</v>
      </c>
      <c r="AS13" s="21">
        <f t="shared" si="24"/>
        <v>30770.650813598022</v>
      </c>
      <c r="AT13" s="56">
        <f t="shared" si="25"/>
        <v>3400.1569149025813</v>
      </c>
      <c r="AU13" s="43">
        <f t="shared" si="26"/>
        <v>34170.8077285006</v>
      </c>
      <c r="AV13" s="56">
        <f t="shared" si="99"/>
        <v>6154.1301627196044</v>
      </c>
      <c r="AW13" s="56">
        <f t="shared" si="27"/>
        <v>1538.5325406799011</v>
      </c>
      <c r="AX13" s="53">
        <f t="shared" si="28"/>
        <v>41863.47043190011</v>
      </c>
      <c r="AY13" s="282"/>
      <c r="AZ13" s="17" t="s">
        <v>35</v>
      </c>
      <c r="BA13" s="21">
        <f t="shared" si="29"/>
        <v>31386.063829869981</v>
      </c>
      <c r="BB13" s="56">
        <f t="shared" si="30"/>
        <v>3468.1600532006328</v>
      </c>
      <c r="BC13" s="43">
        <f t="shared" si="31"/>
        <v>34854.223883070612</v>
      </c>
      <c r="BD13" s="56">
        <f t="shared" si="100"/>
        <v>6277.2127659739963</v>
      </c>
      <c r="BE13" s="56">
        <f t="shared" si="32"/>
        <v>1569.3031914934991</v>
      </c>
      <c r="BF13" s="53">
        <f t="shared" si="33"/>
        <v>42700.73984053811</v>
      </c>
      <c r="BG13" s="282"/>
      <c r="BH13" s="17" t="s">
        <v>35</v>
      </c>
      <c r="BI13" s="370">
        <f t="shared" si="34"/>
        <v>31886.063829869981</v>
      </c>
      <c r="BJ13" s="370">
        <f t="shared" si="35"/>
        <v>3523.4100532006328</v>
      </c>
      <c r="BK13" s="367">
        <f t="shared" si="36"/>
        <v>35409.473883070612</v>
      </c>
      <c r="BL13" s="370">
        <f t="shared" si="101"/>
        <v>6377.2127659739963</v>
      </c>
      <c r="BM13" s="370">
        <f t="shared" si="37"/>
        <v>1594.3031914934991</v>
      </c>
      <c r="BN13" s="368">
        <f t="shared" si="38"/>
        <v>43380.98984053811</v>
      </c>
      <c r="BO13" s="369"/>
      <c r="BP13" s="338" t="s">
        <v>35</v>
      </c>
      <c r="BQ13" s="370">
        <f t="shared" si="39"/>
        <v>32204.924468168683</v>
      </c>
      <c r="BR13" s="370">
        <f t="shared" si="40"/>
        <v>3558.6441537326396</v>
      </c>
      <c r="BS13" s="367">
        <f t="shared" si="41"/>
        <v>35763.568621901322</v>
      </c>
      <c r="BT13" s="370">
        <f t="shared" si="102"/>
        <v>6440.9848936337366</v>
      </c>
      <c r="BU13" s="370">
        <f t="shared" si="42"/>
        <v>1610.2462234084342</v>
      </c>
      <c r="BV13" s="368">
        <f t="shared" si="43"/>
        <v>43814.79973894349</v>
      </c>
      <c r="BW13" s="369"/>
      <c r="BX13" s="338" t="s">
        <v>35</v>
      </c>
      <c r="BY13" s="370">
        <f t="shared" si="44"/>
        <v>33671.072202213742</v>
      </c>
      <c r="BZ13" s="370">
        <f t="shared" si="45"/>
        <v>3720.6534783446186</v>
      </c>
      <c r="CA13" s="367">
        <f t="shared" si="46"/>
        <v>37391.72568055836</v>
      </c>
      <c r="CB13" s="370">
        <f t="shared" si="103"/>
        <v>6734.214440442749</v>
      </c>
      <c r="CC13" s="370">
        <f t="shared" si="47"/>
        <v>1683.5536101106873</v>
      </c>
      <c r="CD13" s="368">
        <f t="shared" si="48"/>
        <v>45809.493731111797</v>
      </c>
      <c r="CE13" s="282"/>
      <c r="CF13" s="338" t="s">
        <v>35</v>
      </c>
      <c r="CG13" s="370">
        <f t="shared" si="49"/>
        <v>34344.493646258015</v>
      </c>
      <c r="CH13" s="370">
        <f t="shared" si="50"/>
        <v>3795.066547911511</v>
      </c>
      <c r="CI13" s="367">
        <f t="shared" si="51"/>
        <v>38139.560194169528</v>
      </c>
      <c r="CJ13" s="370">
        <f t="shared" si="104"/>
        <v>6868.8987292516031</v>
      </c>
      <c r="CK13" s="370">
        <f t="shared" si="52"/>
        <v>1717.2246823129008</v>
      </c>
      <c r="CL13" s="368">
        <f t="shared" si="53"/>
        <v>46725.683605734033</v>
      </c>
      <c r="CM13" s="282"/>
      <c r="CN13" s="338" t="s">
        <v>35</v>
      </c>
      <c r="CO13" s="370">
        <f t="shared" si="54"/>
        <v>35094.493646258015</v>
      </c>
      <c r="CP13" s="370">
        <f t="shared" si="55"/>
        <v>3877.941547911511</v>
      </c>
      <c r="CQ13" s="367">
        <f t="shared" si="56"/>
        <v>38972.435194169528</v>
      </c>
      <c r="CR13" s="370">
        <f t="shared" si="105"/>
        <v>7018.8987292516031</v>
      </c>
      <c r="CS13" s="370">
        <f t="shared" si="57"/>
        <v>1754.7246823129008</v>
      </c>
      <c r="CT13" s="368">
        <f t="shared" si="58"/>
        <v>47746.058605734033</v>
      </c>
      <c r="CU13" s="369"/>
      <c r="CV13" s="338" t="s">
        <v>35</v>
      </c>
      <c r="CW13" s="370">
        <f t="shared" si="59"/>
        <v>36219.493646258015</v>
      </c>
      <c r="CX13" s="370">
        <f t="shared" si="60"/>
        <v>4002.254047911511</v>
      </c>
      <c r="CY13" s="367">
        <f t="shared" si="61"/>
        <v>40221.747694169528</v>
      </c>
      <c r="CZ13" s="370">
        <f t="shared" si="106"/>
        <v>7243.8987292516031</v>
      </c>
      <c r="DA13" s="370">
        <f t="shared" si="62"/>
        <v>1810.9746823129008</v>
      </c>
      <c r="DB13" s="368">
        <f t="shared" si="63"/>
        <v>49276.621105734033</v>
      </c>
      <c r="DC13" s="369"/>
      <c r="DD13" s="338" t="s">
        <v>35</v>
      </c>
      <c r="DE13" s="370">
        <f t="shared" si="64"/>
        <v>36581.688582720599</v>
      </c>
      <c r="DF13" s="370">
        <f t="shared" si="65"/>
        <v>4042.2765883906263</v>
      </c>
      <c r="DG13" s="367">
        <f t="shared" si="66"/>
        <v>40623.965171111224</v>
      </c>
      <c r="DH13" s="370">
        <f t="shared" si="107"/>
        <v>7316.3377165441198</v>
      </c>
      <c r="DI13" s="370">
        <f t="shared" si="67"/>
        <v>1829.0844291360299</v>
      </c>
      <c r="DJ13" s="368">
        <f t="shared" si="68"/>
        <v>49769.38731679137</v>
      </c>
      <c r="DK13" s="369"/>
      <c r="DL13" s="338" t="s">
        <v>35</v>
      </c>
      <c r="DM13" s="370">
        <f t="shared" si="69"/>
        <v>37081.688582720599</v>
      </c>
      <c r="DN13" s="370">
        <f t="shared" si="70"/>
        <v>4134.6082769733466</v>
      </c>
      <c r="DO13" s="367">
        <f t="shared" si="71"/>
        <v>41216.296859693946</v>
      </c>
      <c r="DP13" s="370">
        <f t="shared" si="108"/>
        <v>7416.3377165441198</v>
      </c>
      <c r="DQ13" s="370">
        <f t="shared" si="72"/>
        <v>1854.0844291360299</v>
      </c>
      <c r="DR13" s="368">
        <f t="shared" si="73"/>
        <v>50486.719005374092</v>
      </c>
      <c r="DS13" s="369"/>
      <c r="DT13" s="338" t="s">
        <v>35</v>
      </c>
      <c r="DU13" s="370">
        <f t="shared" si="74"/>
        <v>38081.688582720599</v>
      </c>
      <c r="DV13" s="370">
        <f t="shared" si="75"/>
        <v>4246.1082769733466</v>
      </c>
      <c r="DW13" s="367">
        <f t="shared" si="76"/>
        <v>42327.796859693946</v>
      </c>
      <c r="DX13" s="370">
        <f t="shared" si="109"/>
        <v>7616.3377165441198</v>
      </c>
      <c r="DY13" s="370">
        <f t="shared" si="77"/>
        <v>1904.0844291360299</v>
      </c>
      <c r="DZ13" s="368">
        <f t="shared" si="78"/>
        <v>51848.219005374092</v>
      </c>
      <c r="EA13" s="369"/>
      <c r="EB13" s="338" t="s">
        <v>35</v>
      </c>
      <c r="EC13" s="370">
        <f t="shared" si="79"/>
        <v>38462.505468547803</v>
      </c>
      <c r="ED13" s="370">
        <f t="shared" si="80"/>
        <v>4288.56935974308</v>
      </c>
      <c r="EE13" s="367">
        <f t="shared" si="81"/>
        <v>42751.074828290883</v>
      </c>
      <c r="EF13" s="370">
        <f t="shared" si="110"/>
        <v>7692.5010937095612</v>
      </c>
      <c r="EG13" s="370">
        <f t="shared" si="82"/>
        <v>1923.1252734273903</v>
      </c>
      <c r="EH13" s="368">
        <f t="shared" si="83"/>
        <v>52366.701195427828</v>
      </c>
      <c r="EI13" s="282"/>
      <c r="EJ13" s="338" t="s">
        <v>35</v>
      </c>
      <c r="EK13" s="370">
        <f t="shared" si="84"/>
        <v>38962.505468547803</v>
      </c>
      <c r="EL13" s="370">
        <f t="shared" si="85"/>
        <v>4344.31935974308</v>
      </c>
      <c r="EM13" s="367">
        <f t="shared" si="86"/>
        <v>43306.824828290883</v>
      </c>
      <c r="EN13" s="370">
        <f t="shared" si="111"/>
        <v>7792.5010937095612</v>
      </c>
      <c r="EO13" s="370">
        <f t="shared" si="87"/>
        <v>1948.1252734273903</v>
      </c>
      <c r="EP13" s="368">
        <f t="shared" si="88"/>
        <v>53047.451195427828</v>
      </c>
      <c r="EQ13" s="282"/>
      <c r="ER13" s="338" t="s">
        <v>35</v>
      </c>
      <c r="ES13" s="370">
        <f t="shared" si="89"/>
        <v>39352.130523233282</v>
      </c>
      <c r="ET13" s="370">
        <f t="shared" si="90"/>
        <v>4387.7625533405107</v>
      </c>
      <c r="EU13" s="367">
        <f t="shared" si="91"/>
        <v>43739.89307657379</v>
      </c>
      <c r="EV13" s="370">
        <f t="shared" si="112"/>
        <v>7870.4261046466563</v>
      </c>
      <c r="EW13" s="370">
        <f t="shared" si="92"/>
        <v>1967.6065261616641</v>
      </c>
      <c r="EX13" s="368">
        <f t="shared" si="93"/>
        <v>53577.925707382106</v>
      </c>
      <c r="EY13" s="282"/>
      <c r="EZ13" s="588"/>
      <c r="FA13" s="590"/>
      <c r="FB13" s="590"/>
    </row>
    <row r="14" spans="1:162" ht="15.75" x14ac:dyDescent="0.25">
      <c r="A14" s="23"/>
      <c r="C14" s="340"/>
      <c r="D14" s="338" t="s">
        <v>36</v>
      </c>
      <c r="E14" s="21">
        <v>30227</v>
      </c>
      <c r="F14" s="56">
        <f t="shared" si="0"/>
        <v>3249.4025000000001</v>
      </c>
      <c r="G14" s="43">
        <f t="shared" si="1"/>
        <v>33476.402499999997</v>
      </c>
      <c r="H14" s="56">
        <f t="shared" si="94"/>
        <v>6045.4000000000005</v>
      </c>
      <c r="I14" s="56">
        <f t="shared" si="2"/>
        <v>1511.3500000000001</v>
      </c>
      <c r="J14" s="53">
        <f t="shared" si="3"/>
        <v>41033.152499999997</v>
      </c>
      <c r="L14" s="17" t="s">
        <v>36</v>
      </c>
      <c r="M14" s="21">
        <f t="shared" si="4"/>
        <v>30529.27</v>
      </c>
      <c r="N14" s="56">
        <f t="shared" si="5"/>
        <v>3312.4257950000001</v>
      </c>
      <c r="O14" s="43">
        <f t="shared" si="6"/>
        <v>33841.695795</v>
      </c>
      <c r="P14" s="56">
        <f t="shared" si="95"/>
        <v>6105.8540000000003</v>
      </c>
      <c r="Q14" s="56">
        <f t="shared" si="7"/>
        <v>1526.4635000000001</v>
      </c>
      <c r="R14" s="53">
        <f t="shared" si="8"/>
        <v>41474.013294999997</v>
      </c>
      <c r="S14" s="282"/>
      <c r="T14" s="17" t="s">
        <v>36</v>
      </c>
      <c r="U14" s="21">
        <f t="shared" si="9"/>
        <v>30834.562700000002</v>
      </c>
      <c r="V14" s="56">
        <f t="shared" si="10"/>
        <v>3345.55005295</v>
      </c>
      <c r="W14" s="43">
        <f t="shared" si="11"/>
        <v>34180.112752950001</v>
      </c>
      <c r="X14" s="56">
        <f t="shared" si="96"/>
        <v>6166.9125400000012</v>
      </c>
      <c r="Y14" s="56">
        <f t="shared" si="12"/>
        <v>1541.7281350000003</v>
      </c>
      <c r="Z14" s="53">
        <f t="shared" si="13"/>
        <v>41888.753427949996</v>
      </c>
      <c r="AA14" s="282"/>
      <c r="AB14" s="17" t="s">
        <v>36</v>
      </c>
      <c r="AC14" s="21">
        <f>U14</f>
        <v>30834.562700000002</v>
      </c>
      <c r="AD14" s="56">
        <f t="shared" si="15"/>
        <v>3345.55005295</v>
      </c>
      <c r="AE14" s="43">
        <f t="shared" si="16"/>
        <v>34180.112752950001</v>
      </c>
      <c r="AF14" s="56">
        <f t="shared" si="97"/>
        <v>6166.9125400000012</v>
      </c>
      <c r="AG14" s="56">
        <f t="shared" si="17"/>
        <v>1541.7281350000003</v>
      </c>
      <c r="AH14" s="53">
        <f t="shared" si="18"/>
        <v>41888.753427949996</v>
      </c>
      <c r="AI14" s="282"/>
      <c r="AJ14" s="17" t="s">
        <v>36</v>
      </c>
      <c r="AK14" s="21">
        <f t="shared" si="19"/>
        <v>31374.167547250003</v>
      </c>
      <c r="AL14" s="56">
        <f t="shared" si="20"/>
        <v>3435.4713464238753</v>
      </c>
      <c r="AM14" s="43">
        <f t="shared" si="21"/>
        <v>34809.63889367388</v>
      </c>
      <c r="AN14" s="56">
        <f t="shared" si="98"/>
        <v>6274.8335094500007</v>
      </c>
      <c r="AO14" s="56">
        <f t="shared" si="22"/>
        <v>1568.7083773625002</v>
      </c>
      <c r="AP14" s="53">
        <f t="shared" si="23"/>
        <v>42653.180780486378</v>
      </c>
      <c r="AQ14" s="282"/>
      <c r="AR14" s="17" t="s">
        <v>36</v>
      </c>
      <c r="AS14" s="21">
        <f t="shared" si="24"/>
        <v>31531.038384986248</v>
      </c>
      <c r="AT14" s="56">
        <f t="shared" si="25"/>
        <v>3484.1797415409806</v>
      </c>
      <c r="AU14" s="43">
        <f t="shared" si="26"/>
        <v>35015.21812652723</v>
      </c>
      <c r="AV14" s="56">
        <f t="shared" si="99"/>
        <v>6306.20767699725</v>
      </c>
      <c r="AW14" s="56">
        <f t="shared" si="27"/>
        <v>1576.5519192493125</v>
      </c>
      <c r="AX14" s="53">
        <f t="shared" si="28"/>
        <v>42897.977722773794</v>
      </c>
      <c r="AY14" s="282"/>
      <c r="AZ14" s="17" t="s">
        <v>36</v>
      </c>
      <c r="BA14" s="21">
        <f t="shared" si="29"/>
        <v>32161.659152685974</v>
      </c>
      <c r="BB14" s="56">
        <f t="shared" si="30"/>
        <v>3553.8633363718</v>
      </c>
      <c r="BC14" s="43">
        <f t="shared" si="31"/>
        <v>35715.522489057774</v>
      </c>
      <c r="BD14" s="56">
        <f t="shared" si="100"/>
        <v>6432.3318305371949</v>
      </c>
      <c r="BE14" s="56">
        <f t="shared" si="32"/>
        <v>1608.0829576342987</v>
      </c>
      <c r="BF14" s="53">
        <f t="shared" si="33"/>
        <v>43755.93727722927</v>
      </c>
      <c r="BG14" s="282"/>
      <c r="BH14" s="17" t="s">
        <v>36</v>
      </c>
      <c r="BI14" s="370">
        <f t="shared" si="34"/>
        <v>32661.659152685974</v>
      </c>
      <c r="BJ14" s="370">
        <f t="shared" si="35"/>
        <v>3609.1133363718</v>
      </c>
      <c r="BK14" s="367">
        <f t="shared" si="36"/>
        <v>36270.772489057774</v>
      </c>
      <c r="BL14" s="370">
        <f t="shared" si="101"/>
        <v>6532.3318305371949</v>
      </c>
      <c r="BM14" s="370">
        <f t="shared" si="37"/>
        <v>1633.0829576342987</v>
      </c>
      <c r="BN14" s="368">
        <f t="shared" si="38"/>
        <v>44436.18727722927</v>
      </c>
      <c r="BO14" s="369"/>
      <c r="BP14" s="338" t="s">
        <v>36</v>
      </c>
      <c r="BQ14" s="370">
        <f t="shared" si="39"/>
        <v>32988.275744212835</v>
      </c>
      <c r="BR14" s="370">
        <f t="shared" si="40"/>
        <v>3645.2044697355182</v>
      </c>
      <c r="BS14" s="367">
        <f t="shared" si="41"/>
        <v>36633.480213948351</v>
      </c>
      <c r="BT14" s="370">
        <f t="shared" si="102"/>
        <v>6597.6551488425675</v>
      </c>
      <c r="BU14" s="370">
        <f t="shared" si="42"/>
        <v>1649.4137872106419</v>
      </c>
      <c r="BV14" s="368">
        <f t="shared" si="43"/>
        <v>44880.549150001563</v>
      </c>
      <c r="BW14" s="369"/>
      <c r="BX14" s="338" t="s">
        <v>36</v>
      </c>
      <c r="BY14" s="370">
        <f t="shared" si="44"/>
        <v>34477.924016539218</v>
      </c>
      <c r="BZ14" s="370">
        <f t="shared" si="45"/>
        <v>3809.8106038275837</v>
      </c>
      <c r="CA14" s="367">
        <f t="shared" si="46"/>
        <v>38287.734620366798</v>
      </c>
      <c r="CB14" s="370">
        <f t="shared" si="103"/>
        <v>6895.5848033078437</v>
      </c>
      <c r="CC14" s="370">
        <f t="shared" si="47"/>
        <v>1723.8962008269609</v>
      </c>
      <c r="CD14" s="368">
        <f t="shared" si="48"/>
        <v>46907.215624501601</v>
      </c>
      <c r="CE14" s="282"/>
      <c r="CF14" s="338" t="s">
        <v>36</v>
      </c>
      <c r="CG14" s="370">
        <f t="shared" si="49"/>
        <v>35167.482496870005</v>
      </c>
      <c r="CH14" s="370">
        <f t="shared" si="50"/>
        <v>3886.0068159041357</v>
      </c>
      <c r="CI14" s="367">
        <f t="shared" si="51"/>
        <v>39053.489312774138</v>
      </c>
      <c r="CJ14" s="370">
        <f t="shared" si="104"/>
        <v>7033.4964993740014</v>
      </c>
      <c r="CK14" s="370">
        <f t="shared" si="52"/>
        <v>1758.3741248435003</v>
      </c>
      <c r="CL14" s="368">
        <f t="shared" si="53"/>
        <v>47845.359936991641</v>
      </c>
      <c r="CM14" s="282"/>
      <c r="CN14" s="338" t="s">
        <v>36</v>
      </c>
      <c r="CO14" s="370">
        <f t="shared" si="54"/>
        <v>35917.482496870005</v>
      </c>
      <c r="CP14" s="370">
        <f t="shared" si="55"/>
        <v>3968.8818159041357</v>
      </c>
      <c r="CQ14" s="367">
        <f t="shared" si="56"/>
        <v>39886.364312774138</v>
      </c>
      <c r="CR14" s="370">
        <f t="shared" si="105"/>
        <v>7183.4964993740014</v>
      </c>
      <c r="CS14" s="370">
        <f t="shared" si="57"/>
        <v>1795.8741248435003</v>
      </c>
      <c r="CT14" s="368">
        <f t="shared" si="58"/>
        <v>48865.734936991641</v>
      </c>
      <c r="CU14" s="369"/>
      <c r="CV14" s="338" t="s">
        <v>36</v>
      </c>
      <c r="CW14" s="370">
        <f t="shared" si="59"/>
        <v>37042.482496870005</v>
      </c>
      <c r="CX14" s="370">
        <f t="shared" si="60"/>
        <v>4093.1943159041357</v>
      </c>
      <c r="CY14" s="367">
        <f t="shared" si="61"/>
        <v>41135.676812774138</v>
      </c>
      <c r="CZ14" s="370">
        <f t="shared" si="106"/>
        <v>7408.4964993740014</v>
      </c>
      <c r="DA14" s="370">
        <f t="shared" si="62"/>
        <v>1852.1241248435003</v>
      </c>
      <c r="DB14" s="368">
        <f t="shared" si="63"/>
        <v>50396.297436991641</v>
      </c>
      <c r="DC14" s="369"/>
      <c r="DD14" s="338" t="s">
        <v>36</v>
      </c>
      <c r="DE14" s="370">
        <f t="shared" si="64"/>
        <v>37412.907321838706</v>
      </c>
      <c r="DF14" s="370">
        <f t="shared" si="65"/>
        <v>4134.1262590631768</v>
      </c>
      <c r="DG14" s="367">
        <f t="shared" si="66"/>
        <v>41547.03358090188</v>
      </c>
      <c r="DH14" s="370">
        <f t="shared" si="107"/>
        <v>7482.5814643677413</v>
      </c>
      <c r="DI14" s="370">
        <f t="shared" si="67"/>
        <v>1870.6453660919353</v>
      </c>
      <c r="DJ14" s="368">
        <f t="shared" si="68"/>
        <v>50900.26041136156</v>
      </c>
      <c r="DK14" s="369"/>
      <c r="DL14" s="338" t="s">
        <v>36</v>
      </c>
      <c r="DM14" s="370">
        <f t="shared" si="69"/>
        <v>37912.907321838706</v>
      </c>
      <c r="DN14" s="370">
        <f t="shared" si="70"/>
        <v>4227.289166385016</v>
      </c>
      <c r="DO14" s="367">
        <f t="shared" si="71"/>
        <v>42140.196488223723</v>
      </c>
      <c r="DP14" s="370">
        <f t="shared" si="108"/>
        <v>7582.5814643677413</v>
      </c>
      <c r="DQ14" s="370">
        <f t="shared" si="72"/>
        <v>1895.6453660919353</v>
      </c>
      <c r="DR14" s="368">
        <f t="shared" si="73"/>
        <v>51618.423318683403</v>
      </c>
      <c r="DS14" s="369"/>
      <c r="DT14" s="338" t="s">
        <v>36</v>
      </c>
      <c r="DU14" s="370">
        <f t="shared" si="74"/>
        <v>38912.907321838706</v>
      </c>
      <c r="DV14" s="370">
        <f t="shared" si="75"/>
        <v>4338.789166385016</v>
      </c>
      <c r="DW14" s="367">
        <f t="shared" si="76"/>
        <v>43251.696488223723</v>
      </c>
      <c r="DX14" s="370">
        <f t="shared" si="109"/>
        <v>7782.5814643677413</v>
      </c>
      <c r="DY14" s="370">
        <f t="shared" si="77"/>
        <v>1945.6453660919353</v>
      </c>
      <c r="DZ14" s="368">
        <f t="shared" si="78"/>
        <v>52979.923318683403</v>
      </c>
      <c r="EA14" s="369"/>
      <c r="EB14" s="338" t="s">
        <v>36</v>
      </c>
      <c r="EC14" s="370">
        <f t="shared" si="79"/>
        <v>39302.03639505709</v>
      </c>
      <c r="ED14" s="370">
        <f t="shared" si="80"/>
        <v>4382.1770580488655</v>
      </c>
      <c r="EE14" s="367">
        <f t="shared" si="81"/>
        <v>43684.213453105956</v>
      </c>
      <c r="EF14" s="370">
        <f t="shared" si="110"/>
        <v>7860.4072790114187</v>
      </c>
      <c r="EG14" s="370">
        <f t="shared" si="82"/>
        <v>1965.1018197528547</v>
      </c>
      <c r="EH14" s="368">
        <f t="shared" si="83"/>
        <v>53509.722551870225</v>
      </c>
      <c r="EI14" s="282"/>
      <c r="EJ14" s="338" t="s">
        <v>36</v>
      </c>
      <c r="EK14" s="370">
        <f t="shared" si="84"/>
        <v>39802.03639505709</v>
      </c>
      <c r="EL14" s="370">
        <f t="shared" si="85"/>
        <v>4437.9270580488655</v>
      </c>
      <c r="EM14" s="367">
        <f t="shared" si="86"/>
        <v>44239.963453105956</v>
      </c>
      <c r="EN14" s="370">
        <f t="shared" si="111"/>
        <v>7960.4072790114187</v>
      </c>
      <c r="EO14" s="370">
        <f t="shared" si="87"/>
        <v>1990.1018197528547</v>
      </c>
      <c r="EP14" s="368">
        <f t="shared" si="88"/>
        <v>54190.472551870225</v>
      </c>
      <c r="EQ14" s="282"/>
      <c r="ER14" s="338" t="s">
        <v>36</v>
      </c>
      <c r="ES14" s="370">
        <f t="shared" si="89"/>
        <v>40200.056759007661</v>
      </c>
      <c r="ET14" s="370">
        <f t="shared" si="90"/>
        <v>4482.3063286293545</v>
      </c>
      <c r="EU14" s="367">
        <f t="shared" si="91"/>
        <v>44682.363087637015</v>
      </c>
      <c r="EV14" s="370">
        <f t="shared" si="112"/>
        <v>8040.0113518015323</v>
      </c>
      <c r="EW14" s="370">
        <f t="shared" si="92"/>
        <v>2010.0028379503831</v>
      </c>
      <c r="EX14" s="368">
        <f t="shared" si="93"/>
        <v>54732.377277388936</v>
      </c>
      <c r="EY14" s="282"/>
      <c r="EZ14" s="588"/>
      <c r="FA14" s="590"/>
      <c r="FB14" s="590"/>
    </row>
    <row r="15" spans="1:162" ht="15.75" x14ac:dyDescent="0.25">
      <c r="A15" s="22"/>
      <c r="C15" s="340"/>
      <c r="D15" s="338" t="s">
        <v>37</v>
      </c>
      <c r="E15" s="21">
        <v>31221</v>
      </c>
      <c r="F15" s="56">
        <f t="shared" si="0"/>
        <v>3356.2575000000002</v>
      </c>
      <c r="G15" s="43">
        <f t="shared" si="1"/>
        <v>34577.2575</v>
      </c>
      <c r="H15" s="56">
        <f t="shared" si="94"/>
        <v>6244.2000000000007</v>
      </c>
      <c r="I15" s="56">
        <f t="shared" si="2"/>
        <v>1561.0500000000002</v>
      </c>
      <c r="J15" s="53">
        <f t="shared" si="3"/>
        <v>42382.507500000007</v>
      </c>
      <c r="L15" s="17" t="s">
        <v>37</v>
      </c>
      <c r="M15" s="21">
        <f t="shared" si="4"/>
        <v>31533.21</v>
      </c>
      <c r="N15" s="56">
        <f t="shared" si="5"/>
        <v>3421.3532849999997</v>
      </c>
      <c r="O15" s="43">
        <f t="shared" si="6"/>
        <v>34954.563284999997</v>
      </c>
      <c r="P15" s="56">
        <f t="shared" si="95"/>
        <v>6306.6419999999998</v>
      </c>
      <c r="Q15" s="56">
        <f t="shared" si="7"/>
        <v>1576.6605</v>
      </c>
      <c r="R15" s="53">
        <f t="shared" si="8"/>
        <v>42837.865784999995</v>
      </c>
      <c r="S15" s="282"/>
      <c r="T15" s="17" t="s">
        <v>37</v>
      </c>
      <c r="U15" s="21">
        <f t="shared" si="9"/>
        <v>31848.542099999999</v>
      </c>
      <c r="V15" s="56">
        <f t="shared" si="10"/>
        <v>3455.56681785</v>
      </c>
      <c r="W15" s="43">
        <f t="shared" si="11"/>
        <v>35304.108917849997</v>
      </c>
      <c r="X15" s="56">
        <f t="shared" si="96"/>
        <v>6369.7084199999999</v>
      </c>
      <c r="Y15" s="56">
        <f t="shared" si="12"/>
        <v>1592.427105</v>
      </c>
      <c r="Z15" s="53">
        <f t="shared" si="13"/>
        <v>43266.244442850002</v>
      </c>
      <c r="AA15" s="282"/>
      <c r="AB15" s="17" t="s">
        <v>37</v>
      </c>
      <c r="AC15" s="21">
        <f t="shared" ref="AC15:AC63" si="113">U15</f>
        <v>31848.542099999999</v>
      </c>
      <c r="AD15" s="56">
        <f t="shared" si="15"/>
        <v>3455.56681785</v>
      </c>
      <c r="AE15" s="43">
        <f t="shared" si="16"/>
        <v>35304.108917849997</v>
      </c>
      <c r="AF15" s="56">
        <f t="shared" si="97"/>
        <v>6369.7084199999999</v>
      </c>
      <c r="AG15" s="56">
        <f t="shared" si="17"/>
        <v>1592.427105</v>
      </c>
      <c r="AH15" s="53">
        <f t="shared" si="18"/>
        <v>43266.244442850002</v>
      </c>
      <c r="AI15" s="282"/>
      <c r="AJ15" s="17" t="s">
        <v>37</v>
      </c>
      <c r="AK15" s="21">
        <f t="shared" si="19"/>
        <v>32405.89158675</v>
      </c>
      <c r="AL15" s="56">
        <f t="shared" si="20"/>
        <v>3548.4451287491252</v>
      </c>
      <c r="AM15" s="43">
        <f t="shared" si="21"/>
        <v>35954.336715499128</v>
      </c>
      <c r="AN15" s="56">
        <f t="shared" si="98"/>
        <v>6481.1783173500007</v>
      </c>
      <c r="AO15" s="56">
        <f t="shared" si="22"/>
        <v>1620.2945793375002</v>
      </c>
      <c r="AP15" s="53">
        <f t="shared" si="23"/>
        <v>44055.809612186626</v>
      </c>
      <c r="AQ15" s="282"/>
      <c r="AR15" s="17" t="s">
        <v>37</v>
      </c>
      <c r="AS15" s="21">
        <f t="shared" si="24"/>
        <v>32567.921044683746</v>
      </c>
      <c r="AT15" s="56">
        <f t="shared" si="25"/>
        <v>3598.7552754375538</v>
      </c>
      <c r="AU15" s="43">
        <f t="shared" si="26"/>
        <v>36166.676320121303</v>
      </c>
      <c r="AV15" s="56">
        <f t="shared" si="99"/>
        <v>6513.5842089367497</v>
      </c>
      <c r="AW15" s="56">
        <f t="shared" si="27"/>
        <v>1628.3960522341874</v>
      </c>
      <c r="AX15" s="53">
        <f t="shared" si="28"/>
        <v>44308.656581292242</v>
      </c>
      <c r="AY15" s="282"/>
      <c r="AZ15" s="17" t="s">
        <v>37</v>
      </c>
      <c r="BA15" s="21">
        <f t="shared" si="29"/>
        <v>33219.27946557742</v>
      </c>
      <c r="BB15" s="56">
        <f t="shared" si="30"/>
        <v>3670.7303809463051</v>
      </c>
      <c r="BC15" s="43">
        <f t="shared" si="31"/>
        <v>36890.009846523724</v>
      </c>
      <c r="BD15" s="56">
        <f t="shared" si="100"/>
        <v>6643.8558931154839</v>
      </c>
      <c r="BE15" s="56">
        <f t="shared" si="32"/>
        <v>1660.963973278871</v>
      </c>
      <c r="BF15" s="53">
        <f t="shared" si="33"/>
        <v>45194.829712918079</v>
      </c>
      <c r="BG15" s="282"/>
      <c r="BH15" s="17" t="s">
        <v>37</v>
      </c>
      <c r="BI15" s="370">
        <f t="shared" si="34"/>
        <v>33719.27946557742</v>
      </c>
      <c r="BJ15" s="370">
        <f t="shared" si="35"/>
        <v>3725.9803809463051</v>
      </c>
      <c r="BK15" s="367">
        <f t="shared" si="36"/>
        <v>37445.259846523724</v>
      </c>
      <c r="BL15" s="370">
        <f t="shared" si="101"/>
        <v>6743.8558931154839</v>
      </c>
      <c r="BM15" s="370">
        <f t="shared" si="37"/>
        <v>1685.963973278871</v>
      </c>
      <c r="BN15" s="368">
        <f t="shared" si="38"/>
        <v>45875.079712918079</v>
      </c>
      <c r="BO15" s="369"/>
      <c r="BP15" s="338" t="s">
        <v>37</v>
      </c>
      <c r="BQ15" s="370">
        <f t="shared" si="39"/>
        <v>34056.472260233197</v>
      </c>
      <c r="BR15" s="370">
        <f t="shared" si="40"/>
        <v>3763.2401847557685</v>
      </c>
      <c r="BS15" s="367">
        <f t="shared" si="41"/>
        <v>37819.712444988967</v>
      </c>
      <c r="BT15" s="370">
        <f t="shared" si="102"/>
        <v>6811.2944520466399</v>
      </c>
      <c r="BU15" s="370">
        <f t="shared" si="42"/>
        <v>1702.82361301166</v>
      </c>
      <c r="BV15" s="368">
        <f t="shared" si="43"/>
        <v>46333.830510047264</v>
      </c>
      <c r="BW15" s="369"/>
      <c r="BX15" s="338" t="s">
        <v>37</v>
      </c>
      <c r="BY15" s="370">
        <f t="shared" si="44"/>
        <v>35578.166428040196</v>
      </c>
      <c r="BZ15" s="370">
        <f t="shared" si="45"/>
        <v>3931.3873902984419</v>
      </c>
      <c r="CA15" s="367">
        <f t="shared" si="46"/>
        <v>39509.553818338638</v>
      </c>
      <c r="CB15" s="370">
        <f t="shared" si="103"/>
        <v>7115.6332856080398</v>
      </c>
      <c r="CC15" s="370">
        <f t="shared" si="47"/>
        <v>1778.90832140201</v>
      </c>
      <c r="CD15" s="368">
        <f t="shared" si="48"/>
        <v>48404.095425348685</v>
      </c>
      <c r="CE15" s="282"/>
      <c r="CF15" s="338" t="s">
        <v>37</v>
      </c>
      <c r="CG15" s="370">
        <f t="shared" si="49"/>
        <v>36289.729756601002</v>
      </c>
      <c r="CH15" s="370">
        <f t="shared" si="50"/>
        <v>4010.0151381044107</v>
      </c>
      <c r="CI15" s="367">
        <f t="shared" si="51"/>
        <v>40299.744894705414</v>
      </c>
      <c r="CJ15" s="370">
        <f t="shared" si="104"/>
        <v>7257.9459513202009</v>
      </c>
      <c r="CK15" s="370">
        <f t="shared" si="52"/>
        <v>1814.4864878300502</v>
      </c>
      <c r="CL15" s="368">
        <f t="shared" si="53"/>
        <v>49372.177333855667</v>
      </c>
      <c r="CM15" s="282"/>
      <c r="CN15" s="338" t="s">
        <v>37</v>
      </c>
      <c r="CO15" s="370">
        <f t="shared" si="54"/>
        <v>37039.729756601002</v>
      </c>
      <c r="CP15" s="370">
        <f t="shared" si="55"/>
        <v>4092.8901381044107</v>
      </c>
      <c r="CQ15" s="367">
        <f t="shared" si="56"/>
        <v>41132.619894705414</v>
      </c>
      <c r="CR15" s="370">
        <f t="shared" si="105"/>
        <v>7407.9459513202009</v>
      </c>
      <c r="CS15" s="370">
        <f t="shared" si="57"/>
        <v>1851.9864878300502</v>
      </c>
      <c r="CT15" s="368">
        <f t="shared" si="58"/>
        <v>50392.552333855667</v>
      </c>
      <c r="CU15" s="369"/>
      <c r="CV15" s="338" t="s">
        <v>37</v>
      </c>
      <c r="CW15" s="370">
        <f>CO15+1125</f>
        <v>38164.729756601002</v>
      </c>
      <c r="CX15" s="370">
        <f t="shared" si="60"/>
        <v>4217.2026381044107</v>
      </c>
      <c r="CY15" s="367">
        <f t="shared" si="61"/>
        <v>42381.932394705414</v>
      </c>
      <c r="CZ15" s="370">
        <f t="shared" si="106"/>
        <v>7632.9459513202009</v>
      </c>
      <c r="DA15" s="370">
        <f t="shared" si="62"/>
        <v>1908.2364878300502</v>
      </c>
      <c r="DB15" s="368">
        <f t="shared" si="63"/>
        <v>51923.114833855667</v>
      </c>
      <c r="DC15" s="369"/>
      <c r="DD15" s="338" t="s">
        <v>37</v>
      </c>
      <c r="DE15" s="370">
        <f t="shared" si="64"/>
        <v>38546.377054167009</v>
      </c>
      <c r="DF15" s="370">
        <f t="shared" si="65"/>
        <v>4259.3746644854546</v>
      </c>
      <c r="DG15" s="367">
        <f t="shared" si="66"/>
        <v>42805.751718652464</v>
      </c>
      <c r="DH15" s="370">
        <f t="shared" si="107"/>
        <v>7709.275410833402</v>
      </c>
      <c r="DI15" s="370">
        <f t="shared" si="67"/>
        <v>1927.3188527083505</v>
      </c>
      <c r="DJ15" s="368">
        <f t="shared" si="68"/>
        <v>52442.345982194216</v>
      </c>
      <c r="DK15" s="369"/>
      <c r="DL15" s="338" t="s">
        <v>37</v>
      </c>
      <c r="DM15" s="370">
        <f t="shared" si="69"/>
        <v>39046.377054167009</v>
      </c>
      <c r="DN15" s="370">
        <f t="shared" si="70"/>
        <v>4353.6710415396219</v>
      </c>
      <c r="DO15" s="367">
        <f t="shared" si="71"/>
        <v>43400.048095706632</v>
      </c>
      <c r="DP15" s="370">
        <f t="shared" si="108"/>
        <v>7809.275410833402</v>
      </c>
      <c r="DQ15" s="370">
        <f t="shared" si="72"/>
        <v>1952.3188527083505</v>
      </c>
      <c r="DR15" s="368">
        <f t="shared" si="73"/>
        <v>53161.642359248384</v>
      </c>
      <c r="DS15" s="369"/>
      <c r="DT15" s="338" t="s">
        <v>37</v>
      </c>
      <c r="DU15" s="370">
        <f t="shared" si="74"/>
        <v>40046.377054167009</v>
      </c>
      <c r="DV15" s="370">
        <f t="shared" si="75"/>
        <v>4465.1710415396219</v>
      </c>
      <c r="DW15" s="367">
        <f t="shared" si="76"/>
        <v>44511.548095706632</v>
      </c>
      <c r="DX15" s="370">
        <f t="shared" si="109"/>
        <v>8009.275410833402</v>
      </c>
      <c r="DY15" s="370">
        <f t="shared" si="77"/>
        <v>2002.3188527083505</v>
      </c>
      <c r="DZ15" s="368">
        <f t="shared" si="78"/>
        <v>54523.142359248384</v>
      </c>
      <c r="EA15" s="369"/>
      <c r="EB15" s="338" t="s">
        <v>37</v>
      </c>
      <c r="EC15" s="370">
        <f t="shared" si="79"/>
        <v>40446.840824708677</v>
      </c>
      <c r="ED15" s="370">
        <f t="shared" si="80"/>
        <v>4509.8227519550173</v>
      </c>
      <c r="EE15" s="367">
        <f t="shared" si="81"/>
        <v>44956.663576663697</v>
      </c>
      <c r="EF15" s="370">
        <f t="shared" si="110"/>
        <v>8089.3681649417358</v>
      </c>
      <c r="EG15" s="370">
        <f t="shared" si="82"/>
        <v>2022.342041235434</v>
      </c>
      <c r="EH15" s="368">
        <f t="shared" si="83"/>
        <v>55068.373782840863</v>
      </c>
      <c r="EI15" s="282"/>
      <c r="EJ15" s="338" t="s">
        <v>37</v>
      </c>
      <c r="EK15" s="370">
        <f t="shared" si="84"/>
        <v>40946.840824708677</v>
      </c>
      <c r="EL15" s="370">
        <f t="shared" si="85"/>
        <v>4565.5727519550173</v>
      </c>
      <c r="EM15" s="367">
        <f t="shared" si="86"/>
        <v>45512.413576663697</v>
      </c>
      <c r="EN15" s="370">
        <f t="shared" si="111"/>
        <v>8189.3681649417358</v>
      </c>
      <c r="EO15" s="370">
        <f t="shared" si="87"/>
        <v>2047.342041235434</v>
      </c>
      <c r="EP15" s="368">
        <f t="shared" si="88"/>
        <v>55749.123782840863</v>
      </c>
      <c r="EQ15" s="282"/>
      <c r="ER15" s="338" t="s">
        <v>37</v>
      </c>
      <c r="ES15" s="370">
        <f t="shared" si="89"/>
        <v>41356.309232955762</v>
      </c>
      <c r="ET15" s="370">
        <f t="shared" si="90"/>
        <v>4611.2284794745674</v>
      </c>
      <c r="EU15" s="367">
        <f t="shared" si="91"/>
        <v>45967.537712430327</v>
      </c>
      <c r="EV15" s="370">
        <f t="shared" si="112"/>
        <v>8271.2618465911528</v>
      </c>
      <c r="EW15" s="370">
        <f t="shared" si="92"/>
        <v>2067.8154616477882</v>
      </c>
      <c r="EX15" s="368">
        <f t="shared" si="93"/>
        <v>56306.615020669269</v>
      </c>
      <c r="EY15" s="282"/>
      <c r="EZ15" s="588"/>
      <c r="FA15" s="590"/>
      <c r="FB15" s="590"/>
    </row>
    <row r="16" spans="1:162" ht="15.75" customHeight="1" x14ac:dyDescent="0.25">
      <c r="A16" s="22"/>
      <c r="C16" s="340"/>
      <c r="D16" s="338" t="s">
        <v>38</v>
      </c>
      <c r="E16" s="21">
        <v>32237</v>
      </c>
      <c r="F16" s="56">
        <f t="shared" si="0"/>
        <v>3465.4775</v>
      </c>
      <c r="G16" s="43">
        <f t="shared" si="1"/>
        <v>35702.477500000001</v>
      </c>
      <c r="H16" s="56">
        <f t="shared" si="94"/>
        <v>6447.4000000000005</v>
      </c>
      <c r="I16" s="56">
        <f t="shared" si="2"/>
        <v>1611.8500000000001</v>
      </c>
      <c r="J16" s="53">
        <f t="shared" si="3"/>
        <v>43761.727500000001</v>
      </c>
      <c r="L16" s="17" t="s">
        <v>38</v>
      </c>
      <c r="M16" s="21">
        <f t="shared" si="4"/>
        <v>32559.37</v>
      </c>
      <c r="N16" s="56">
        <f t="shared" si="5"/>
        <v>3532.6916449999999</v>
      </c>
      <c r="O16" s="43">
        <f t="shared" si="6"/>
        <v>36092.061645000002</v>
      </c>
      <c r="P16" s="56">
        <f t="shared" si="95"/>
        <v>6511.8739999999998</v>
      </c>
      <c r="Q16" s="56">
        <f t="shared" si="7"/>
        <v>1627.9684999999999</v>
      </c>
      <c r="R16" s="53">
        <f t="shared" si="8"/>
        <v>44231.904145000008</v>
      </c>
      <c r="S16" s="282"/>
      <c r="T16" s="17" t="s">
        <v>38</v>
      </c>
      <c r="U16" s="21">
        <f t="shared" si="9"/>
        <v>32884.9637</v>
      </c>
      <c r="V16" s="56">
        <f t="shared" si="10"/>
        <v>3568.0185614500001</v>
      </c>
      <c r="W16" s="43">
        <f t="shared" si="11"/>
        <v>36452.982261450001</v>
      </c>
      <c r="X16" s="56">
        <f t="shared" si="96"/>
        <v>6576.9927400000006</v>
      </c>
      <c r="Y16" s="56">
        <f t="shared" si="12"/>
        <v>1644.2481850000001</v>
      </c>
      <c r="Z16" s="53">
        <f t="shared" si="13"/>
        <v>44674.223186449999</v>
      </c>
      <c r="AA16" s="282"/>
      <c r="AB16" s="17" t="s">
        <v>38</v>
      </c>
      <c r="AC16" s="21">
        <f t="shared" si="113"/>
        <v>32884.9637</v>
      </c>
      <c r="AD16" s="56">
        <f t="shared" si="15"/>
        <v>3568.0185614500001</v>
      </c>
      <c r="AE16" s="43">
        <f t="shared" si="16"/>
        <v>36452.982261450001</v>
      </c>
      <c r="AF16" s="56">
        <f t="shared" si="97"/>
        <v>6576.9927400000006</v>
      </c>
      <c r="AG16" s="56">
        <f t="shared" si="17"/>
        <v>1644.2481850000001</v>
      </c>
      <c r="AH16" s="53">
        <f t="shared" si="18"/>
        <v>44674.223186449999</v>
      </c>
      <c r="AI16" s="282"/>
      <c r="AJ16" s="17" t="s">
        <v>38</v>
      </c>
      <c r="AK16" s="21">
        <f t="shared" si="19"/>
        <v>33460.450564750005</v>
      </c>
      <c r="AL16" s="56">
        <f t="shared" si="20"/>
        <v>3663.9193368401257</v>
      </c>
      <c r="AM16" s="43">
        <f t="shared" si="21"/>
        <v>37124.369901590129</v>
      </c>
      <c r="AN16" s="56">
        <f t="shared" si="98"/>
        <v>6692.0901129500016</v>
      </c>
      <c r="AO16" s="56">
        <f t="shared" si="22"/>
        <v>1673.0225282375004</v>
      </c>
      <c r="AP16" s="53">
        <f t="shared" si="23"/>
        <v>45489.482542777638</v>
      </c>
      <c r="AQ16" s="282"/>
      <c r="AR16" s="17" t="s">
        <v>38</v>
      </c>
      <c r="AS16" s="21">
        <f>AK16</f>
        <v>33460.450564750005</v>
      </c>
      <c r="AT16" s="56">
        <f t="shared" si="25"/>
        <v>3697.3797874048755</v>
      </c>
      <c r="AU16" s="43">
        <f t="shared" si="26"/>
        <v>37157.830352154881</v>
      </c>
      <c r="AV16" s="56">
        <f t="shared" si="99"/>
        <v>6692.0901129500016</v>
      </c>
      <c r="AW16" s="56">
        <f t="shared" si="27"/>
        <v>1673.0225282375004</v>
      </c>
      <c r="AX16" s="53">
        <f t="shared" si="28"/>
        <v>45522.942993342382</v>
      </c>
      <c r="AY16" s="282"/>
      <c r="AZ16" s="17" t="s">
        <v>38</v>
      </c>
      <c r="BA16" s="21">
        <f t="shared" si="29"/>
        <v>34129.659576045007</v>
      </c>
      <c r="BB16" s="56">
        <f t="shared" si="30"/>
        <v>3771.3273831529732</v>
      </c>
      <c r="BC16" s="43">
        <f t="shared" si="31"/>
        <v>37900.98695919798</v>
      </c>
      <c r="BD16" s="56">
        <f t="shared" si="100"/>
        <v>6825.931915209002</v>
      </c>
      <c r="BE16" s="56">
        <f t="shared" si="32"/>
        <v>1706.4829788022505</v>
      </c>
      <c r="BF16" s="53">
        <f t="shared" si="33"/>
        <v>46433.40185320923</v>
      </c>
      <c r="BG16" s="282"/>
      <c r="BH16" s="17" t="s">
        <v>38</v>
      </c>
      <c r="BI16" s="370">
        <f t="shared" si="34"/>
        <v>34629.659576045007</v>
      </c>
      <c r="BJ16" s="370">
        <f t="shared" si="35"/>
        <v>3826.5773831529732</v>
      </c>
      <c r="BK16" s="367">
        <f t="shared" si="36"/>
        <v>38456.23695919798</v>
      </c>
      <c r="BL16" s="370">
        <f t="shared" si="101"/>
        <v>6925.931915209002</v>
      </c>
      <c r="BM16" s="370">
        <f t="shared" si="37"/>
        <v>1731.4829788022505</v>
      </c>
      <c r="BN16" s="368">
        <f t="shared" si="38"/>
        <v>47113.65185320923</v>
      </c>
      <c r="BO16" s="369"/>
      <c r="BP16" s="338" t="s">
        <v>38</v>
      </c>
      <c r="BQ16" s="370">
        <f t="shared" si="39"/>
        <v>34975.956171805461</v>
      </c>
      <c r="BR16" s="370">
        <f t="shared" si="40"/>
        <v>3864.8431569845034</v>
      </c>
      <c r="BS16" s="367">
        <f t="shared" si="41"/>
        <v>38840.799328789966</v>
      </c>
      <c r="BT16" s="370">
        <f t="shared" si="102"/>
        <v>6995.1912343610929</v>
      </c>
      <c r="BU16" s="370">
        <f t="shared" si="42"/>
        <v>1748.7978085902732</v>
      </c>
      <c r="BV16" s="368">
        <f t="shared" si="43"/>
        <v>47584.788371741335</v>
      </c>
      <c r="BW16" s="369"/>
      <c r="BX16" s="338" t="s">
        <v>38</v>
      </c>
      <c r="BY16" s="370">
        <f t="shared" si="44"/>
        <v>36525.234856959629</v>
      </c>
      <c r="BZ16" s="370">
        <f t="shared" si="45"/>
        <v>4036.0384516940389</v>
      </c>
      <c r="CA16" s="367">
        <f t="shared" si="46"/>
        <v>40561.273308653668</v>
      </c>
      <c r="CB16" s="370">
        <f t="shared" si="103"/>
        <v>7305.0469713919265</v>
      </c>
      <c r="CC16" s="370">
        <f t="shared" si="47"/>
        <v>1826.2617428479816</v>
      </c>
      <c r="CD16" s="368">
        <f t="shared" si="48"/>
        <v>49692.58202289357</v>
      </c>
      <c r="CE16" s="282"/>
      <c r="CF16" s="338" t="s">
        <v>38</v>
      </c>
      <c r="CG16" s="370">
        <f t="shared" si="49"/>
        <v>37255.739554098822</v>
      </c>
      <c r="CH16" s="370">
        <f t="shared" si="50"/>
        <v>4116.7592207279195</v>
      </c>
      <c r="CI16" s="367">
        <f t="shared" si="51"/>
        <v>41372.498774826745</v>
      </c>
      <c r="CJ16" s="370">
        <f t="shared" si="104"/>
        <v>7451.1479108197645</v>
      </c>
      <c r="CK16" s="370">
        <f t="shared" si="52"/>
        <v>1862.7869777049411</v>
      </c>
      <c r="CL16" s="368">
        <f t="shared" si="53"/>
        <v>50686.433663351454</v>
      </c>
      <c r="CM16" s="282"/>
      <c r="CN16" s="338" t="s">
        <v>38</v>
      </c>
      <c r="CO16" s="370">
        <f t="shared" si="54"/>
        <v>38005.739554098822</v>
      </c>
      <c r="CP16" s="370">
        <f t="shared" si="55"/>
        <v>4199.6342207279195</v>
      </c>
      <c r="CQ16" s="367">
        <f t="shared" si="56"/>
        <v>42205.373774826745</v>
      </c>
      <c r="CR16" s="370">
        <f t="shared" si="105"/>
        <v>7601.1479108197645</v>
      </c>
      <c r="CS16" s="370">
        <f t="shared" si="57"/>
        <v>1900.2869777049411</v>
      </c>
      <c r="CT16" s="368">
        <f t="shared" si="58"/>
        <v>51706.808663351454</v>
      </c>
      <c r="CU16" s="369"/>
      <c r="CV16" s="338" t="s">
        <v>38</v>
      </c>
      <c r="CW16" s="370">
        <f t="shared" si="59"/>
        <v>39130.739554098822</v>
      </c>
      <c r="CX16" s="370">
        <f t="shared" si="60"/>
        <v>4323.9467207279195</v>
      </c>
      <c r="CY16" s="367">
        <f t="shared" si="61"/>
        <v>43454.686274826745</v>
      </c>
      <c r="CZ16" s="370">
        <f t="shared" si="106"/>
        <v>7826.1479108197645</v>
      </c>
      <c r="DA16" s="370">
        <f t="shared" si="62"/>
        <v>1956.5369777049411</v>
      </c>
      <c r="DB16" s="368">
        <f t="shared" si="63"/>
        <v>53237.371163351454</v>
      </c>
      <c r="DC16" s="369"/>
      <c r="DD16" s="338" t="s">
        <v>38</v>
      </c>
      <c r="DE16" s="370">
        <f t="shared" si="64"/>
        <v>39522.046949639807</v>
      </c>
      <c r="DF16" s="370">
        <f t="shared" si="65"/>
        <v>4367.1861879351991</v>
      </c>
      <c r="DG16" s="367">
        <f t="shared" si="66"/>
        <v>43889.233137575007</v>
      </c>
      <c r="DH16" s="370">
        <f t="shared" si="107"/>
        <v>7904.4093899279615</v>
      </c>
      <c r="DI16" s="370">
        <f t="shared" si="67"/>
        <v>1976.1023474819904</v>
      </c>
      <c r="DJ16" s="368">
        <f t="shared" si="68"/>
        <v>53769.744874984957</v>
      </c>
      <c r="DK16" s="369"/>
      <c r="DL16" s="338" t="s">
        <v>38</v>
      </c>
      <c r="DM16" s="370">
        <f t="shared" si="69"/>
        <v>40022.046949639807</v>
      </c>
      <c r="DN16" s="370">
        <f t="shared" si="70"/>
        <v>4462.4582348848389</v>
      </c>
      <c r="DO16" s="367">
        <f t="shared" si="71"/>
        <v>44484.505184524649</v>
      </c>
      <c r="DP16" s="370">
        <f t="shared" si="108"/>
        <v>8004.4093899279615</v>
      </c>
      <c r="DQ16" s="370">
        <f t="shared" si="72"/>
        <v>2001.1023474819904</v>
      </c>
      <c r="DR16" s="368">
        <f t="shared" si="73"/>
        <v>54490.016921934599</v>
      </c>
      <c r="DS16" s="369"/>
      <c r="DT16" s="338" t="s">
        <v>38</v>
      </c>
      <c r="DU16" s="370">
        <f t="shared" si="74"/>
        <v>41022.046949639807</v>
      </c>
      <c r="DV16" s="370">
        <f t="shared" si="75"/>
        <v>4573.9582348848389</v>
      </c>
      <c r="DW16" s="367">
        <f t="shared" si="76"/>
        <v>45596.005184524649</v>
      </c>
      <c r="DX16" s="370">
        <f t="shared" si="109"/>
        <v>8204.4093899279615</v>
      </c>
      <c r="DY16" s="370">
        <f t="shared" si="77"/>
        <v>2051.1023474819904</v>
      </c>
      <c r="DZ16" s="368">
        <f t="shared" si="78"/>
        <v>55851.516921934599</v>
      </c>
      <c r="EA16" s="369"/>
      <c r="EB16" s="338" t="s">
        <v>38</v>
      </c>
      <c r="EC16" s="370">
        <f t="shared" si="79"/>
        <v>41432.267419136202</v>
      </c>
      <c r="ED16" s="370">
        <f t="shared" si="80"/>
        <v>4619.6978172336867</v>
      </c>
      <c r="EE16" s="367">
        <f t="shared" si="81"/>
        <v>46051.965236369891</v>
      </c>
      <c r="EF16" s="370">
        <f t="shared" si="110"/>
        <v>8286.4534838272411</v>
      </c>
      <c r="EG16" s="370">
        <f t="shared" si="82"/>
        <v>2071.6133709568103</v>
      </c>
      <c r="EH16" s="368">
        <f t="shared" si="83"/>
        <v>56410.032091153946</v>
      </c>
      <c r="EI16" s="282"/>
      <c r="EJ16" s="338" t="s">
        <v>38</v>
      </c>
      <c r="EK16" s="370">
        <f t="shared" si="84"/>
        <v>41932.267419136202</v>
      </c>
      <c r="EL16" s="370">
        <f t="shared" si="85"/>
        <v>4675.4478172336867</v>
      </c>
      <c r="EM16" s="367">
        <f t="shared" si="86"/>
        <v>46607.715236369891</v>
      </c>
      <c r="EN16" s="370">
        <f t="shared" si="111"/>
        <v>8386.4534838272411</v>
      </c>
      <c r="EO16" s="370">
        <f t="shared" si="87"/>
        <v>2096.6133709568103</v>
      </c>
      <c r="EP16" s="368">
        <f t="shared" si="88"/>
        <v>57090.782091153946</v>
      </c>
      <c r="EQ16" s="282"/>
      <c r="ER16" s="338" t="s">
        <v>38</v>
      </c>
      <c r="ES16" s="370">
        <f t="shared" si="89"/>
        <v>42351.590093327562</v>
      </c>
      <c r="ET16" s="370">
        <f t="shared" si="90"/>
        <v>4722.202295406023</v>
      </c>
      <c r="EU16" s="367">
        <f t="shared" si="91"/>
        <v>47073.792388733586</v>
      </c>
      <c r="EV16" s="370">
        <f t="shared" si="112"/>
        <v>8470.3180186655136</v>
      </c>
      <c r="EW16" s="370">
        <f t="shared" si="92"/>
        <v>2117.5795046663784</v>
      </c>
      <c r="EX16" s="368">
        <f t="shared" si="93"/>
        <v>57661.689912065478</v>
      </c>
      <c r="EY16" s="282"/>
      <c r="EZ16" s="588"/>
      <c r="FA16" s="590"/>
      <c r="FB16" s="590"/>
    </row>
    <row r="17" spans="1:158" ht="15.75" x14ac:dyDescent="0.25">
      <c r="A17" s="22"/>
      <c r="C17" s="340"/>
      <c r="D17" s="338" t="s">
        <v>39</v>
      </c>
      <c r="E17" s="21">
        <v>33173</v>
      </c>
      <c r="F17" s="56">
        <f t="shared" si="0"/>
        <v>3566.0974999999999</v>
      </c>
      <c r="G17" s="43">
        <f t="shared" si="1"/>
        <v>36739.097500000003</v>
      </c>
      <c r="H17" s="56">
        <f t="shared" si="94"/>
        <v>6634.6</v>
      </c>
      <c r="I17" s="56">
        <f t="shared" si="2"/>
        <v>1658.65</v>
      </c>
      <c r="J17" s="53">
        <f t="shared" si="3"/>
        <v>45032.347500000003</v>
      </c>
      <c r="L17" s="17" t="s">
        <v>39</v>
      </c>
      <c r="M17" s="21">
        <f t="shared" si="4"/>
        <v>33504.730000000003</v>
      </c>
      <c r="N17" s="56">
        <f t="shared" si="5"/>
        <v>3635.2632050000002</v>
      </c>
      <c r="O17" s="43">
        <f t="shared" si="6"/>
        <v>37139.993205000006</v>
      </c>
      <c r="P17" s="56">
        <f t="shared" si="95"/>
        <v>6700.9460000000008</v>
      </c>
      <c r="Q17" s="56">
        <f t="shared" si="7"/>
        <v>1675.2365000000002</v>
      </c>
      <c r="R17" s="53">
        <f t="shared" si="8"/>
        <v>45516.175705000009</v>
      </c>
      <c r="S17" s="282"/>
      <c r="T17" s="17" t="s">
        <v>39</v>
      </c>
      <c r="U17" s="21">
        <f t="shared" si="9"/>
        <v>33839.777300000002</v>
      </c>
      <c r="V17" s="56">
        <f t="shared" si="10"/>
        <v>3671.6158370500002</v>
      </c>
      <c r="W17" s="43">
        <f t="shared" si="11"/>
        <v>37511.393137049999</v>
      </c>
      <c r="X17" s="56">
        <f t="shared" si="96"/>
        <v>6767.955460000001</v>
      </c>
      <c r="Y17" s="56">
        <f t="shared" si="12"/>
        <v>1691.9888650000003</v>
      </c>
      <c r="Z17" s="53">
        <f t="shared" si="13"/>
        <v>45971.337462050004</v>
      </c>
      <c r="AA17" s="282"/>
      <c r="AB17" s="17" t="s">
        <v>39</v>
      </c>
      <c r="AC17" s="21">
        <f t="shared" si="113"/>
        <v>33839.777300000002</v>
      </c>
      <c r="AD17" s="56">
        <f t="shared" si="15"/>
        <v>3671.6158370500002</v>
      </c>
      <c r="AE17" s="43">
        <f t="shared" si="16"/>
        <v>37511.393137049999</v>
      </c>
      <c r="AF17" s="56">
        <f t="shared" si="97"/>
        <v>6767.955460000001</v>
      </c>
      <c r="AG17" s="56">
        <f t="shared" si="17"/>
        <v>1691.9888650000003</v>
      </c>
      <c r="AH17" s="53">
        <f t="shared" si="18"/>
        <v>45971.337462050004</v>
      </c>
      <c r="AI17" s="282"/>
      <c r="AJ17" s="17" t="s">
        <v>39</v>
      </c>
      <c r="AK17" s="21">
        <f t="shared" si="19"/>
        <v>34431.973402750002</v>
      </c>
      <c r="AL17" s="56">
        <f t="shared" si="20"/>
        <v>3770.3010876011253</v>
      </c>
      <c r="AM17" s="43">
        <f t="shared" si="21"/>
        <v>38202.274490351127</v>
      </c>
      <c r="AN17" s="56">
        <f t="shared" si="98"/>
        <v>6886.3946805500009</v>
      </c>
      <c r="AO17" s="56">
        <f t="shared" si="22"/>
        <v>1721.5986701375002</v>
      </c>
      <c r="AP17" s="53">
        <f t="shared" si="23"/>
        <v>46810.267841038629</v>
      </c>
      <c r="AQ17" s="282"/>
      <c r="AR17" s="17" t="s">
        <v>39</v>
      </c>
      <c r="AS17" s="21">
        <f t="shared" ref="AS17:AS63" si="114">AK17</f>
        <v>34431.973402750002</v>
      </c>
      <c r="AT17" s="56">
        <f t="shared" si="25"/>
        <v>3804.7330610038753</v>
      </c>
      <c r="AU17" s="43">
        <f t="shared" si="26"/>
        <v>38236.706463753879</v>
      </c>
      <c r="AV17" s="56">
        <f t="shared" si="99"/>
        <v>6886.3946805500009</v>
      </c>
      <c r="AW17" s="56">
        <f t="shared" si="27"/>
        <v>1721.5986701375002</v>
      </c>
      <c r="AX17" s="53">
        <f t="shared" si="28"/>
        <v>46844.699814441381</v>
      </c>
      <c r="AY17" s="282"/>
      <c r="AZ17" s="17" t="s">
        <v>39</v>
      </c>
      <c r="BA17" s="21">
        <f t="shared" si="29"/>
        <v>35120.612870805002</v>
      </c>
      <c r="BB17" s="56">
        <f t="shared" si="30"/>
        <v>3880.8277222239526</v>
      </c>
      <c r="BC17" s="43">
        <f t="shared" si="31"/>
        <v>39001.440593028958</v>
      </c>
      <c r="BD17" s="56">
        <f t="shared" si="100"/>
        <v>7024.1225741610006</v>
      </c>
      <c r="BE17" s="56">
        <f t="shared" si="32"/>
        <v>1756.0306435402501</v>
      </c>
      <c r="BF17" s="53">
        <f t="shared" si="33"/>
        <v>47781.593810730214</v>
      </c>
      <c r="BG17" s="282"/>
      <c r="BH17" s="17" t="s">
        <v>39</v>
      </c>
      <c r="BI17" s="370">
        <f t="shared" si="34"/>
        <v>35620.612870805002</v>
      </c>
      <c r="BJ17" s="370">
        <f t="shared" si="35"/>
        <v>3936.0777222239526</v>
      </c>
      <c r="BK17" s="367">
        <f t="shared" si="36"/>
        <v>39556.690593028958</v>
      </c>
      <c r="BL17" s="370">
        <f t="shared" si="101"/>
        <v>7124.1225741610006</v>
      </c>
      <c r="BM17" s="370">
        <f t="shared" si="37"/>
        <v>1781.0306435402501</v>
      </c>
      <c r="BN17" s="368">
        <f t="shared" si="38"/>
        <v>48461.843810730214</v>
      </c>
      <c r="BO17" s="369"/>
      <c r="BP17" s="338" t="s">
        <v>39</v>
      </c>
      <c r="BQ17" s="370">
        <f t="shared" si="39"/>
        <v>35976.818999513052</v>
      </c>
      <c r="BR17" s="370">
        <f t="shared" si="40"/>
        <v>3975.4384994461925</v>
      </c>
      <c r="BS17" s="367">
        <f t="shared" si="41"/>
        <v>39952.257498959247</v>
      </c>
      <c r="BT17" s="370">
        <f t="shared" si="102"/>
        <v>7195.3637999026105</v>
      </c>
      <c r="BU17" s="370">
        <f t="shared" si="42"/>
        <v>1798.8409499756526</v>
      </c>
      <c r="BV17" s="368">
        <f t="shared" si="43"/>
        <v>48946.46224883751</v>
      </c>
      <c r="BW17" s="369"/>
      <c r="BX17" s="338" t="s">
        <v>39</v>
      </c>
      <c r="BY17" s="370">
        <f t="shared" si="44"/>
        <v>37556.123569498443</v>
      </c>
      <c r="BZ17" s="370">
        <f t="shared" si="45"/>
        <v>4149.9516544295775</v>
      </c>
      <c r="CA17" s="367">
        <f t="shared" si="46"/>
        <v>41706.075223928019</v>
      </c>
      <c r="CB17" s="370">
        <f t="shared" si="103"/>
        <v>7511.224713899689</v>
      </c>
      <c r="CC17" s="370">
        <f t="shared" si="47"/>
        <v>1877.8061784749223</v>
      </c>
      <c r="CD17" s="368">
        <f t="shared" si="48"/>
        <v>51095.106116302632</v>
      </c>
      <c r="CE17" s="282"/>
      <c r="CF17" s="338" t="s">
        <v>39</v>
      </c>
      <c r="CG17" s="370">
        <f t="shared" si="49"/>
        <v>38307.246040888414</v>
      </c>
      <c r="CH17" s="370">
        <f t="shared" si="50"/>
        <v>4232.9506875181696</v>
      </c>
      <c r="CI17" s="367">
        <f t="shared" si="51"/>
        <v>42540.196728406583</v>
      </c>
      <c r="CJ17" s="370">
        <f t="shared" si="104"/>
        <v>7661.4492081776834</v>
      </c>
      <c r="CK17" s="370">
        <f t="shared" si="52"/>
        <v>1915.3623020444209</v>
      </c>
      <c r="CL17" s="368">
        <f t="shared" si="53"/>
        <v>52117.008238628689</v>
      </c>
      <c r="CM17" s="282"/>
      <c r="CN17" s="338" t="s">
        <v>39</v>
      </c>
      <c r="CO17" s="370">
        <f t="shared" si="54"/>
        <v>39057.246040888414</v>
      </c>
      <c r="CP17" s="370">
        <f t="shared" si="55"/>
        <v>4315.8256875181696</v>
      </c>
      <c r="CQ17" s="367">
        <f t="shared" si="56"/>
        <v>43373.071728406583</v>
      </c>
      <c r="CR17" s="370">
        <f t="shared" si="105"/>
        <v>7811.4492081776834</v>
      </c>
      <c r="CS17" s="370">
        <f t="shared" si="57"/>
        <v>1952.8623020444209</v>
      </c>
      <c r="CT17" s="368">
        <f t="shared" si="58"/>
        <v>53137.383238628689</v>
      </c>
      <c r="CU17" s="369"/>
      <c r="CV17" s="338" t="s">
        <v>39</v>
      </c>
      <c r="CW17" s="370">
        <f t="shared" si="59"/>
        <v>40182.246040888414</v>
      </c>
      <c r="CX17" s="370">
        <f t="shared" si="60"/>
        <v>4440.1381875181696</v>
      </c>
      <c r="CY17" s="367">
        <f t="shared" si="61"/>
        <v>44622.384228406583</v>
      </c>
      <c r="CZ17" s="370">
        <f t="shared" si="106"/>
        <v>8036.4492081776834</v>
      </c>
      <c r="DA17" s="370">
        <f t="shared" si="62"/>
        <v>2009.1123020444209</v>
      </c>
      <c r="DB17" s="368">
        <f t="shared" si="63"/>
        <v>54667.945738628689</v>
      </c>
      <c r="DC17" s="369"/>
      <c r="DD17" s="338" t="s">
        <v>39</v>
      </c>
      <c r="DE17" s="370">
        <f t="shared" si="64"/>
        <v>40584.068501297297</v>
      </c>
      <c r="DF17" s="370">
        <f t="shared" si="65"/>
        <v>4484.5395693933515</v>
      </c>
      <c r="DG17" s="367">
        <f t="shared" si="66"/>
        <v>45068.60807069065</v>
      </c>
      <c r="DH17" s="370">
        <f t="shared" si="107"/>
        <v>8116.8137002594594</v>
      </c>
      <c r="DI17" s="370">
        <f t="shared" si="67"/>
        <v>2029.2034250648649</v>
      </c>
      <c r="DJ17" s="368">
        <f t="shared" si="68"/>
        <v>55214.625196014975</v>
      </c>
      <c r="DK17" s="369"/>
      <c r="DL17" s="338" t="s">
        <v>39</v>
      </c>
      <c r="DM17" s="370">
        <f t="shared" si="69"/>
        <v>41084.068501297297</v>
      </c>
      <c r="DN17" s="370">
        <f t="shared" si="70"/>
        <v>4580.8736378946487</v>
      </c>
      <c r="DO17" s="367">
        <f t="shared" si="71"/>
        <v>45664.942139191946</v>
      </c>
      <c r="DP17" s="370">
        <f t="shared" si="108"/>
        <v>8216.8137002594594</v>
      </c>
      <c r="DQ17" s="370">
        <f t="shared" si="72"/>
        <v>2054.2034250648649</v>
      </c>
      <c r="DR17" s="368">
        <f t="shared" si="73"/>
        <v>55935.95926451627</v>
      </c>
      <c r="DS17" s="369"/>
      <c r="DT17" s="338" t="s">
        <v>39</v>
      </c>
      <c r="DU17" s="370">
        <f t="shared" si="74"/>
        <v>42084.068501297297</v>
      </c>
      <c r="DV17" s="370">
        <f t="shared" si="75"/>
        <v>4692.3736378946487</v>
      </c>
      <c r="DW17" s="367">
        <f t="shared" si="76"/>
        <v>46776.442139191946</v>
      </c>
      <c r="DX17" s="370">
        <f t="shared" si="109"/>
        <v>8416.8137002594594</v>
      </c>
      <c r="DY17" s="370">
        <f t="shared" si="77"/>
        <v>2104.2034250648649</v>
      </c>
      <c r="DZ17" s="368">
        <f t="shared" si="78"/>
        <v>57297.45926451627</v>
      </c>
      <c r="EA17" s="369"/>
      <c r="EB17" s="338" t="s">
        <v>39</v>
      </c>
      <c r="EC17" s="370">
        <f t="shared" si="79"/>
        <v>42504.909186310273</v>
      </c>
      <c r="ED17" s="370">
        <f t="shared" si="80"/>
        <v>4739.2973742735958</v>
      </c>
      <c r="EE17" s="367">
        <f t="shared" si="81"/>
        <v>47244.206560583872</v>
      </c>
      <c r="EF17" s="370">
        <f t="shared" si="110"/>
        <v>8500.9818372620557</v>
      </c>
      <c r="EG17" s="370">
        <f t="shared" si="82"/>
        <v>2125.2454593155139</v>
      </c>
      <c r="EH17" s="368">
        <f t="shared" si="83"/>
        <v>57870.433857161443</v>
      </c>
      <c r="EI17" s="282"/>
      <c r="EJ17" s="338" t="s">
        <v>39</v>
      </c>
      <c r="EK17" s="370">
        <f t="shared" si="84"/>
        <v>43004.909186310273</v>
      </c>
      <c r="EL17" s="370">
        <f t="shared" si="85"/>
        <v>4795.0473742735958</v>
      </c>
      <c r="EM17" s="367">
        <f t="shared" si="86"/>
        <v>47799.956560583872</v>
      </c>
      <c r="EN17" s="370">
        <f t="shared" si="111"/>
        <v>8600.9818372620557</v>
      </c>
      <c r="EO17" s="370">
        <f t="shared" si="87"/>
        <v>2150.2454593155139</v>
      </c>
      <c r="EP17" s="368">
        <f t="shared" si="88"/>
        <v>58551.183857161443</v>
      </c>
      <c r="EQ17" s="282"/>
      <c r="ER17" s="338" t="s">
        <v>39</v>
      </c>
      <c r="ES17" s="370">
        <f t="shared" si="89"/>
        <v>43434.958278173377</v>
      </c>
      <c r="ET17" s="370">
        <f t="shared" si="90"/>
        <v>4842.9978480163318</v>
      </c>
      <c r="EU17" s="367">
        <f t="shared" si="91"/>
        <v>48277.956126189711</v>
      </c>
      <c r="EV17" s="370">
        <f t="shared" si="112"/>
        <v>8686.9916556346761</v>
      </c>
      <c r="EW17" s="370">
        <f t="shared" si="92"/>
        <v>2171.747913908669</v>
      </c>
      <c r="EX17" s="368">
        <f t="shared" si="93"/>
        <v>59136.695695733062</v>
      </c>
      <c r="EY17" s="282"/>
      <c r="EZ17" s="591"/>
      <c r="FA17" s="592"/>
      <c r="FB17" s="592"/>
    </row>
    <row r="18" spans="1:158" ht="15.75" x14ac:dyDescent="0.25">
      <c r="A18" s="22"/>
      <c r="C18" s="340"/>
      <c r="D18" s="338" t="s">
        <v>40</v>
      </c>
      <c r="E18" s="21">
        <v>34696</v>
      </c>
      <c r="F18" s="56">
        <f t="shared" si="0"/>
        <v>3729.82</v>
      </c>
      <c r="G18" s="43">
        <f t="shared" si="1"/>
        <v>38425.82</v>
      </c>
      <c r="H18" s="56">
        <f t="shared" si="94"/>
        <v>6939.2000000000007</v>
      </c>
      <c r="I18" s="56">
        <f t="shared" si="2"/>
        <v>1734.8000000000002</v>
      </c>
      <c r="J18" s="53">
        <f t="shared" si="3"/>
        <v>47099.820000000007</v>
      </c>
      <c r="L18" s="17" t="s">
        <v>40</v>
      </c>
      <c r="M18" s="21">
        <f t="shared" si="4"/>
        <v>35042.959999999999</v>
      </c>
      <c r="N18" s="56">
        <f t="shared" si="5"/>
        <v>3802.1611599999997</v>
      </c>
      <c r="O18" s="43">
        <f t="shared" si="6"/>
        <v>38845.121159999995</v>
      </c>
      <c r="P18" s="56">
        <f t="shared" si="95"/>
        <v>7008.5920000000006</v>
      </c>
      <c r="Q18" s="56">
        <f t="shared" si="7"/>
        <v>1752.1480000000001</v>
      </c>
      <c r="R18" s="53">
        <f t="shared" si="8"/>
        <v>47605.86116</v>
      </c>
      <c r="S18" s="282"/>
      <c r="T18" s="17" t="s">
        <v>40</v>
      </c>
      <c r="U18" s="21">
        <f t="shared" si="9"/>
        <v>35393.389600000002</v>
      </c>
      <c r="V18" s="56">
        <f t="shared" si="10"/>
        <v>3840.1827716000003</v>
      </c>
      <c r="W18" s="43">
        <f t="shared" si="11"/>
        <v>39233.572371599999</v>
      </c>
      <c r="X18" s="56">
        <f t="shared" si="96"/>
        <v>7078.677920000001</v>
      </c>
      <c r="Y18" s="56">
        <f t="shared" si="12"/>
        <v>1769.6694800000002</v>
      </c>
      <c r="Z18" s="53">
        <f t="shared" si="13"/>
        <v>48081.919771599998</v>
      </c>
      <c r="AA18" s="282"/>
      <c r="AB18" s="17" t="s">
        <v>40</v>
      </c>
      <c r="AC18" s="21">
        <f t="shared" si="113"/>
        <v>35393.389600000002</v>
      </c>
      <c r="AD18" s="56">
        <f t="shared" si="15"/>
        <v>3840.1827716000003</v>
      </c>
      <c r="AE18" s="43">
        <f t="shared" si="16"/>
        <v>39233.572371599999</v>
      </c>
      <c r="AF18" s="56">
        <f t="shared" si="97"/>
        <v>7078.677920000001</v>
      </c>
      <c r="AG18" s="56">
        <f t="shared" si="17"/>
        <v>1769.6694800000002</v>
      </c>
      <c r="AH18" s="53">
        <f t="shared" si="18"/>
        <v>48081.919771599998</v>
      </c>
      <c r="AI18" s="282"/>
      <c r="AJ18" s="17" t="s">
        <v>40</v>
      </c>
      <c r="AK18" s="21">
        <f t="shared" si="19"/>
        <v>36012.773918000006</v>
      </c>
      <c r="AL18" s="56">
        <f t="shared" si="20"/>
        <v>3943.3987440210008</v>
      </c>
      <c r="AM18" s="43">
        <f t="shared" si="21"/>
        <v>39956.17266202101</v>
      </c>
      <c r="AN18" s="56">
        <f t="shared" si="98"/>
        <v>7202.5547836000014</v>
      </c>
      <c r="AO18" s="56">
        <f t="shared" si="22"/>
        <v>1800.6386959000004</v>
      </c>
      <c r="AP18" s="53">
        <f t="shared" si="23"/>
        <v>48959.366141521015</v>
      </c>
      <c r="AQ18" s="282"/>
      <c r="AR18" s="17" t="s">
        <v>40</v>
      </c>
      <c r="AS18" s="21">
        <f t="shared" si="114"/>
        <v>36012.773918000006</v>
      </c>
      <c r="AT18" s="56">
        <f t="shared" si="25"/>
        <v>3979.4115179390005</v>
      </c>
      <c r="AU18" s="43">
        <f t="shared" si="26"/>
        <v>39992.185435939005</v>
      </c>
      <c r="AV18" s="56">
        <f t="shared" si="99"/>
        <v>7202.5547836000014</v>
      </c>
      <c r="AW18" s="56">
        <f t="shared" si="27"/>
        <v>1800.6386959000004</v>
      </c>
      <c r="AX18" s="53">
        <f t="shared" si="28"/>
        <v>48995.378915439011</v>
      </c>
      <c r="AY18" s="282"/>
      <c r="AZ18" s="17" t="s">
        <v>40</v>
      </c>
      <c r="BA18" s="21">
        <f t="shared" si="29"/>
        <v>36733.029396360005</v>
      </c>
      <c r="BB18" s="56">
        <f t="shared" si="30"/>
        <v>4058.9997482977806</v>
      </c>
      <c r="BC18" s="43">
        <f t="shared" si="31"/>
        <v>40792.029144657783</v>
      </c>
      <c r="BD18" s="56">
        <f t="shared" si="100"/>
        <v>7346.6058792720014</v>
      </c>
      <c r="BE18" s="56">
        <f t="shared" si="32"/>
        <v>1836.6514698180004</v>
      </c>
      <c r="BF18" s="53">
        <f t="shared" si="33"/>
        <v>49975.286493747786</v>
      </c>
      <c r="BG18" s="282"/>
      <c r="BH18" s="17" t="s">
        <v>40</v>
      </c>
      <c r="BI18" s="370">
        <f t="shared" si="34"/>
        <v>37233.029396360005</v>
      </c>
      <c r="BJ18" s="370">
        <f t="shared" si="35"/>
        <v>4114.2497482977806</v>
      </c>
      <c r="BK18" s="367">
        <f t="shared" si="36"/>
        <v>41347.279144657783</v>
      </c>
      <c r="BL18" s="370">
        <f t="shared" si="101"/>
        <v>7446.6058792720014</v>
      </c>
      <c r="BM18" s="370">
        <f t="shared" si="37"/>
        <v>1861.6514698180004</v>
      </c>
      <c r="BN18" s="368">
        <f t="shared" si="38"/>
        <v>50655.536493747786</v>
      </c>
      <c r="BO18" s="369"/>
      <c r="BP18" s="338" t="s">
        <v>40</v>
      </c>
      <c r="BQ18" s="370">
        <f t="shared" si="39"/>
        <v>37605.359690323603</v>
      </c>
      <c r="BR18" s="370">
        <f t="shared" si="40"/>
        <v>4155.3922457807585</v>
      </c>
      <c r="BS18" s="367">
        <f t="shared" si="41"/>
        <v>41760.75193610436</v>
      </c>
      <c r="BT18" s="370">
        <f t="shared" si="102"/>
        <v>7521.0719380647206</v>
      </c>
      <c r="BU18" s="370">
        <f t="shared" si="42"/>
        <v>1880.2679845161801</v>
      </c>
      <c r="BV18" s="368">
        <f t="shared" si="43"/>
        <v>51162.091858685264</v>
      </c>
      <c r="BW18" s="369"/>
      <c r="BX18" s="338" t="s">
        <v>40</v>
      </c>
      <c r="BY18" s="370">
        <f t="shared" si="44"/>
        <v>39233.520481033309</v>
      </c>
      <c r="BZ18" s="370">
        <f t="shared" si="45"/>
        <v>4335.3040131541811</v>
      </c>
      <c r="CA18" s="367">
        <f t="shared" si="46"/>
        <v>43568.824494187487</v>
      </c>
      <c r="CB18" s="370">
        <f t="shared" si="103"/>
        <v>7846.7040962066621</v>
      </c>
      <c r="CC18" s="370">
        <f t="shared" si="47"/>
        <v>1961.6760240516655</v>
      </c>
      <c r="CD18" s="368">
        <f t="shared" si="48"/>
        <v>53377.204614445815</v>
      </c>
      <c r="CE18" s="282"/>
      <c r="CF18" s="338" t="s">
        <v>40</v>
      </c>
      <c r="CG18" s="370">
        <f t="shared" si="49"/>
        <v>40018.190890653976</v>
      </c>
      <c r="CH18" s="370">
        <f t="shared" si="50"/>
        <v>4422.0100934172642</v>
      </c>
      <c r="CI18" s="367">
        <f t="shared" si="51"/>
        <v>44440.200984071242</v>
      </c>
      <c r="CJ18" s="370">
        <f t="shared" si="104"/>
        <v>8003.6381781307955</v>
      </c>
      <c r="CK18" s="370">
        <f t="shared" si="52"/>
        <v>2000.9095445326989</v>
      </c>
      <c r="CL18" s="368">
        <f t="shared" si="53"/>
        <v>54444.748706734732</v>
      </c>
      <c r="CM18" s="282"/>
      <c r="CN18" s="338" t="s">
        <v>40</v>
      </c>
      <c r="CO18" s="370">
        <f t="shared" si="54"/>
        <v>40768.190890653976</v>
      </c>
      <c r="CP18" s="370">
        <f t="shared" si="55"/>
        <v>4504.8850934172642</v>
      </c>
      <c r="CQ18" s="367">
        <f t="shared" si="56"/>
        <v>45273.075984071242</v>
      </c>
      <c r="CR18" s="370">
        <f t="shared" si="105"/>
        <v>8153.6381781307955</v>
      </c>
      <c r="CS18" s="370">
        <f t="shared" si="57"/>
        <v>2038.4095445326989</v>
      </c>
      <c r="CT18" s="368">
        <f t="shared" si="58"/>
        <v>55465.123706734732</v>
      </c>
      <c r="CU18" s="369"/>
      <c r="CV18" s="338" t="s">
        <v>40</v>
      </c>
      <c r="CW18" s="370">
        <f t="shared" si="59"/>
        <v>41893.190890653976</v>
      </c>
      <c r="CX18" s="370">
        <f t="shared" si="60"/>
        <v>4629.1975934172642</v>
      </c>
      <c r="CY18" s="367">
        <f t="shared" si="61"/>
        <v>46522.388484071242</v>
      </c>
      <c r="CZ18" s="370">
        <f t="shared" si="106"/>
        <v>8378.6381781307955</v>
      </c>
      <c r="DA18" s="370">
        <f t="shared" si="62"/>
        <v>2094.6595445326989</v>
      </c>
      <c r="DB18" s="368">
        <f t="shared" si="63"/>
        <v>56995.686206734732</v>
      </c>
      <c r="DC18" s="369"/>
      <c r="DD18" s="338" t="s">
        <v>40</v>
      </c>
      <c r="DE18" s="370">
        <f t="shared" si="64"/>
        <v>42312.122799560515</v>
      </c>
      <c r="DF18" s="370">
        <f t="shared" si="65"/>
        <v>4675.4895693514372</v>
      </c>
      <c r="DG18" s="367">
        <f t="shared" si="66"/>
        <v>46987.612368911956</v>
      </c>
      <c r="DH18" s="370">
        <f t="shared" si="107"/>
        <v>8462.4245599121041</v>
      </c>
      <c r="DI18" s="370">
        <f t="shared" si="67"/>
        <v>2115.606139978026</v>
      </c>
      <c r="DJ18" s="368">
        <f t="shared" si="68"/>
        <v>57565.643068802085</v>
      </c>
      <c r="DK18" s="369"/>
      <c r="DL18" s="338" t="s">
        <v>40</v>
      </c>
      <c r="DM18" s="370">
        <f t="shared" si="69"/>
        <v>42812.122799560515</v>
      </c>
      <c r="DN18" s="370">
        <f t="shared" si="70"/>
        <v>4773.551692150998</v>
      </c>
      <c r="DO18" s="367">
        <f t="shared" si="71"/>
        <v>47585.674491711514</v>
      </c>
      <c r="DP18" s="370">
        <f t="shared" si="108"/>
        <v>8562.4245599121041</v>
      </c>
      <c r="DQ18" s="370">
        <f t="shared" si="72"/>
        <v>2140.606139978026</v>
      </c>
      <c r="DR18" s="368">
        <f t="shared" si="73"/>
        <v>58288.705191601643</v>
      </c>
      <c r="DS18" s="369"/>
      <c r="DT18" s="338" t="s">
        <v>40</v>
      </c>
      <c r="DU18" s="370">
        <f t="shared" si="74"/>
        <v>43812.122799560515</v>
      </c>
      <c r="DV18" s="370">
        <f t="shared" si="75"/>
        <v>4885.051692150998</v>
      </c>
      <c r="DW18" s="367">
        <f t="shared" si="76"/>
        <v>48697.174491711514</v>
      </c>
      <c r="DX18" s="370">
        <f t="shared" si="109"/>
        <v>8762.4245599121041</v>
      </c>
      <c r="DY18" s="370">
        <f t="shared" si="77"/>
        <v>2190.606139978026</v>
      </c>
      <c r="DZ18" s="368">
        <f t="shared" si="78"/>
        <v>59650.205191601643</v>
      </c>
      <c r="EA18" s="369"/>
      <c r="EB18" s="338" t="s">
        <v>40</v>
      </c>
      <c r="EC18" s="370">
        <f t="shared" si="79"/>
        <v>44250.244027556124</v>
      </c>
      <c r="ED18" s="370">
        <f t="shared" si="80"/>
        <v>4933.9022090725075</v>
      </c>
      <c r="EE18" s="367">
        <f t="shared" si="81"/>
        <v>49184.146236628629</v>
      </c>
      <c r="EF18" s="370">
        <f t="shared" si="110"/>
        <v>8850.0488055112255</v>
      </c>
      <c r="EG18" s="370">
        <f t="shared" si="82"/>
        <v>2212.5122013778064</v>
      </c>
      <c r="EH18" s="368">
        <f t="shared" si="83"/>
        <v>60246.70724351766</v>
      </c>
      <c r="EI18" s="282"/>
      <c r="EJ18" s="338" t="s">
        <v>40</v>
      </c>
      <c r="EK18" s="370">
        <f t="shared" si="84"/>
        <v>44750.244027556124</v>
      </c>
      <c r="EL18" s="370">
        <f t="shared" si="85"/>
        <v>4989.6522090725075</v>
      </c>
      <c r="EM18" s="367">
        <f t="shared" si="86"/>
        <v>49739.896236628629</v>
      </c>
      <c r="EN18" s="370">
        <f t="shared" si="111"/>
        <v>8950.0488055112255</v>
      </c>
      <c r="EO18" s="370">
        <f t="shared" si="87"/>
        <v>2237.5122013778064</v>
      </c>
      <c r="EP18" s="368">
        <f t="shared" si="88"/>
        <v>60927.45724351766</v>
      </c>
      <c r="EQ18" s="282"/>
      <c r="ER18" s="338" t="s">
        <v>40</v>
      </c>
      <c r="ES18" s="370">
        <f t="shared" si="89"/>
        <v>45197.746467831683</v>
      </c>
      <c r="ET18" s="370">
        <f t="shared" si="90"/>
        <v>5039.5487311632323</v>
      </c>
      <c r="EU18" s="367">
        <f t="shared" si="91"/>
        <v>50237.295198994914</v>
      </c>
      <c r="EV18" s="370">
        <f t="shared" si="112"/>
        <v>9039.5492935663369</v>
      </c>
      <c r="EW18" s="370">
        <f t="shared" si="92"/>
        <v>2259.8873233915842</v>
      </c>
      <c r="EX18" s="368">
        <f t="shared" si="93"/>
        <v>61536.731815952837</v>
      </c>
      <c r="EY18" s="282"/>
      <c r="EZ18" s="591"/>
      <c r="FA18" s="592"/>
      <c r="FB18" s="592"/>
    </row>
    <row r="19" spans="1:158" ht="16.5" thickBot="1" x14ac:dyDescent="0.3">
      <c r="A19" s="24"/>
      <c r="C19" s="341"/>
      <c r="D19" s="342" t="s">
        <v>41</v>
      </c>
      <c r="E19" s="26">
        <v>36214</v>
      </c>
      <c r="F19" s="57">
        <f t="shared" si="0"/>
        <v>3893.0050000000001</v>
      </c>
      <c r="G19" s="48">
        <f t="shared" si="1"/>
        <v>40107.004999999997</v>
      </c>
      <c r="H19" s="57">
        <f>E19*$H$3</f>
        <v>7242.8</v>
      </c>
      <c r="I19" s="57">
        <f t="shared" si="2"/>
        <v>1810.7</v>
      </c>
      <c r="J19" s="67">
        <f t="shared" si="3"/>
        <v>49160.504999999997</v>
      </c>
      <c r="L19" s="25" t="s">
        <v>41</v>
      </c>
      <c r="M19" s="26">
        <f t="shared" si="4"/>
        <v>36576.14</v>
      </c>
      <c r="N19" s="57">
        <f t="shared" si="5"/>
        <v>3968.5111899999997</v>
      </c>
      <c r="O19" s="48">
        <f t="shared" si="6"/>
        <v>40544.651189999997</v>
      </c>
      <c r="P19" s="57">
        <f>M19*$H$3</f>
        <v>7315.2280000000001</v>
      </c>
      <c r="Q19" s="57">
        <f t="shared" si="7"/>
        <v>1828.807</v>
      </c>
      <c r="R19" s="67">
        <f t="shared" si="8"/>
        <v>49688.68619</v>
      </c>
      <c r="S19" s="282"/>
      <c r="T19" s="25" t="s">
        <v>41</v>
      </c>
      <c r="U19" s="26">
        <f t="shared" si="9"/>
        <v>36941.901400000002</v>
      </c>
      <c r="V19" s="57">
        <f t="shared" si="10"/>
        <v>4008.1963019000004</v>
      </c>
      <c r="W19" s="48">
        <f t="shared" si="11"/>
        <v>40950.097701900006</v>
      </c>
      <c r="X19" s="57">
        <f>U19*$H$3</f>
        <v>7388.3802800000012</v>
      </c>
      <c r="Y19" s="57">
        <f t="shared" si="12"/>
        <v>1847.0950700000003</v>
      </c>
      <c r="Z19" s="67">
        <f t="shared" si="13"/>
        <v>50185.573051900014</v>
      </c>
      <c r="AA19" s="282"/>
      <c r="AB19" s="25" t="s">
        <v>41</v>
      </c>
      <c r="AC19" s="21">
        <f t="shared" si="113"/>
        <v>36941.901400000002</v>
      </c>
      <c r="AD19" s="57">
        <f t="shared" si="15"/>
        <v>4008.1963019000004</v>
      </c>
      <c r="AE19" s="48">
        <f t="shared" si="16"/>
        <v>40950.097701900006</v>
      </c>
      <c r="AF19" s="57">
        <f>AC19*$H$3</f>
        <v>7388.3802800000012</v>
      </c>
      <c r="AG19" s="57">
        <f t="shared" si="17"/>
        <v>1847.0950700000003</v>
      </c>
      <c r="AH19" s="67">
        <f t="shared" si="18"/>
        <v>50185.573051900014</v>
      </c>
      <c r="AI19" s="282"/>
      <c r="AJ19" s="25" t="s">
        <v>41</v>
      </c>
      <c r="AK19" s="26">
        <f t="shared" si="19"/>
        <v>37588.384674500005</v>
      </c>
      <c r="AL19" s="57">
        <f t="shared" si="20"/>
        <v>4115.9281218577507</v>
      </c>
      <c r="AM19" s="48">
        <f t="shared" si="21"/>
        <v>41704.312796357757</v>
      </c>
      <c r="AN19" s="57">
        <f>AK19*$H$3</f>
        <v>7517.6769349000015</v>
      </c>
      <c r="AO19" s="57">
        <f t="shared" si="22"/>
        <v>1879.4192337250004</v>
      </c>
      <c r="AP19" s="67">
        <f t="shared" si="23"/>
        <v>51101.408964982758</v>
      </c>
      <c r="AQ19" s="282"/>
      <c r="AR19" s="25" t="s">
        <v>41</v>
      </c>
      <c r="AS19" s="26">
        <f t="shared" si="114"/>
        <v>37588.384674500005</v>
      </c>
      <c r="AT19" s="57">
        <f t="shared" si="25"/>
        <v>4153.5165065322508</v>
      </c>
      <c r="AU19" s="48">
        <f t="shared" si="26"/>
        <v>41741.901181032255</v>
      </c>
      <c r="AV19" s="57">
        <f>AS19*$H$3</f>
        <v>7517.6769349000015</v>
      </c>
      <c r="AW19" s="57">
        <f t="shared" si="27"/>
        <v>1879.4192337250004</v>
      </c>
      <c r="AX19" s="67">
        <f t="shared" si="28"/>
        <v>51138.997349657257</v>
      </c>
      <c r="AY19" s="282"/>
      <c r="AZ19" s="25" t="s">
        <v>41</v>
      </c>
      <c r="BA19" s="26">
        <f t="shared" si="29"/>
        <v>38340.152367990006</v>
      </c>
      <c r="BB19" s="57">
        <f t="shared" si="30"/>
        <v>4236.5868366628956</v>
      </c>
      <c r="BC19" s="48">
        <f t="shared" si="31"/>
        <v>42576.739204652898</v>
      </c>
      <c r="BD19" s="57">
        <f>BA19*$H$3</f>
        <v>7668.0304735980017</v>
      </c>
      <c r="BE19" s="57">
        <f t="shared" si="32"/>
        <v>1917.0076183995004</v>
      </c>
      <c r="BF19" s="67">
        <f t="shared" si="33"/>
        <v>52161.777296650398</v>
      </c>
      <c r="BG19" s="282"/>
      <c r="BH19" s="25" t="s">
        <v>41</v>
      </c>
      <c r="BI19" s="371">
        <f t="shared" si="34"/>
        <v>38840.152367990006</v>
      </c>
      <c r="BJ19" s="371">
        <f t="shared" si="35"/>
        <v>4291.8368366628956</v>
      </c>
      <c r="BK19" s="372">
        <f t="shared" si="36"/>
        <v>43131.989204652898</v>
      </c>
      <c r="BL19" s="371">
        <f>BI19*$H$3</f>
        <v>7768.0304735980017</v>
      </c>
      <c r="BM19" s="371">
        <f t="shared" si="37"/>
        <v>1942.0076183995004</v>
      </c>
      <c r="BN19" s="373">
        <f t="shared" si="38"/>
        <v>52842.027296650398</v>
      </c>
      <c r="BO19" s="369"/>
      <c r="BP19" s="342" t="s">
        <v>41</v>
      </c>
      <c r="BQ19" s="371">
        <f t="shared" si="39"/>
        <v>39228.553891669908</v>
      </c>
      <c r="BR19" s="371">
        <f t="shared" si="40"/>
        <v>4334.7552050295253</v>
      </c>
      <c r="BS19" s="372">
        <f t="shared" si="41"/>
        <v>43563.309096699435</v>
      </c>
      <c r="BT19" s="371">
        <f>BQ19*$H$3</f>
        <v>7845.7107783339816</v>
      </c>
      <c r="BU19" s="371">
        <f t="shared" si="42"/>
        <v>1961.4276945834954</v>
      </c>
      <c r="BV19" s="373">
        <f t="shared" si="43"/>
        <v>53370.44756961691</v>
      </c>
      <c r="BW19" s="369"/>
      <c r="BX19" s="342" t="s">
        <v>41</v>
      </c>
      <c r="BY19" s="371">
        <f t="shared" si="44"/>
        <v>40905.410508420005</v>
      </c>
      <c r="BZ19" s="371">
        <f t="shared" si="45"/>
        <v>4520.047861180411</v>
      </c>
      <c r="CA19" s="372">
        <f t="shared" si="46"/>
        <v>45425.458369600419</v>
      </c>
      <c r="CB19" s="371">
        <f>BY19*$H$3</f>
        <v>8181.0821016840018</v>
      </c>
      <c r="CC19" s="371">
        <f t="shared" si="47"/>
        <v>2045.2705254210005</v>
      </c>
      <c r="CD19" s="373">
        <f t="shared" si="48"/>
        <v>55651.810996705419</v>
      </c>
      <c r="CE19" s="282"/>
      <c r="CF19" s="342" t="s">
        <v>41</v>
      </c>
      <c r="CG19" s="371">
        <f t="shared" si="49"/>
        <v>41723.518718588406</v>
      </c>
      <c r="CH19" s="371">
        <f t="shared" si="50"/>
        <v>4610.4488184040192</v>
      </c>
      <c r="CI19" s="372">
        <f t="shared" si="51"/>
        <v>46333.967536992423</v>
      </c>
      <c r="CJ19" s="371">
        <f>CG19*$H$3</f>
        <v>8344.7037437176823</v>
      </c>
      <c r="CK19" s="371">
        <f t="shared" si="52"/>
        <v>2086.1759359294206</v>
      </c>
      <c r="CL19" s="373">
        <f t="shared" si="53"/>
        <v>56764.84721663953</v>
      </c>
      <c r="CM19" s="282"/>
      <c r="CN19" s="342" t="s">
        <v>41</v>
      </c>
      <c r="CO19" s="371">
        <f t="shared" si="54"/>
        <v>42473.518718588406</v>
      </c>
      <c r="CP19" s="371">
        <f t="shared" si="55"/>
        <v>4693.3238184040192</v>
      </c>
      <c r="CQ19" s="372">
        <f t="shared" si="56"/>
        <v>47166.842536992423</v>
      </c>
      <c r="CR19" s="371">
        <f>CO19*$H$3</f>
        <v>8494.7037437176823</v>
      </c>
      <c r="CS19" s="371">
        <f t="shared" si="57"/>
        <v>2123.6759359294206</v>
      </c>
      <c r="CT19" s="373">
        <f t="shared" si="58"/>
        <v>57785.22221663953</v>
      </c>
      <c r="CU19" s="369"/>
      <c r="CV19" s="342" t="s">
        <v>41</v>
      </c>
      <c r="CW19" s="371">
        <f t="shared" si="59"/>
        <v>43598.518718588406</v>
      </c>
      <c r="CX19" s="371">
        <f t="shared" si="60"/>
        <v>4817.6363184040192</v>
      </c>
      <c r="CY19" s="372">
        <f t="shared" si="61"/>
        <v>48416.155036992423</v>
      </c>
      <c r="CZ19" s="371">
        <f>CW19*$H$3</f>
        <v>8719.7037437176823</v>
      </c>
      <c r="DA19" s="371">
        <f t="shared" si="62"/>
        <v>2179.9259359294206</v>
      </c>
      <c r="DB19" s="373">
        <f t="shared" si="63"/>
        <v>59315.78471663953</v>
      </c>
      <c r="DC19" s="369"/>
      <c r="DD19" s="342" t="s">
        <v>41</v>
      </c>
      <c r="DE19" s="371">
        <f t="shared" si="64"/>
        <v>44034.503905774291</v>
      </c>
      <c r="DF19" s="371">
        <f t="shared" si="65"/>
        <v>4865.8126815880596</v>
      </c>
      <c r="DG19" s="372">
        <f t="shared" si="66"/>
        <v>48900.316587362351</v>
      </c>
      <c r="DH19" s="371">
        <f>DE19*$H$3</f>
        <v>8806.9007811548581</v>
      </c>
      <c r="DI19" s="371">
        <f t="shared" si="67"/>
        <v>2201.7251952887145</v>
      </c>
      <c r="DJ19" s="373">
        <f t="shared" si="68"/>
        <v>59908.942563805926</v>
      </c>
      <c r="DK19" s="369"/>
      <c r="DL19" s="342" t="s">
        <v>41</v>
      </c>
      <c r="DM19" s="371">
        <f t="shared" si="69"/>
        <v>44534.503905774291</v>
      </c>
      <c r="DN19" s="371">
        <f t="shared" si="70"/>
        <v>4965.5971854938334</v>
      </c>
      <c r="DO19" s="372">
        <f t="shared" si="71"/>
        <v>49500.101091268123</v>
      </c>
      <c r="DP19" s="371">
        <f>DM19*$H$3</f>
        <v>8906.9007811548581</v>
      </c>
      <c r="DQ19" s="371">
        <f t="shared" si="72"/>
        <v>2226.7251952887145</v>
      </c>
      <c r="DR19" s="373">
        <f t="shared" si="73"/>
        <v>60633.727067711698</v>
      </c>
      <c r="DS19" s="369"/>
      <c r="DT19" s="342" t="s">
        <v>41</v>
      </c>
      <c r="DU19" s="371">
        <f t="shared" si="74"/>
        <v>45534.503905774291</v>
      </c>
      <c r="DV19" s="371">
        <f t="shared" si="75"/>
        <v>5077.0971854938334</v>
      </c>
      <c r="DW19" s="372">
        <f t="shared" si="76"/>
        <v>50611.601091268123</v>
      </c>
      <c r="DX19" s="371">
        <f>DU19*$H$3</f>
        <v>9106.9007811548581</v>
      </c>
      <c r="DY19" s="371">
        <f t="shared" si="77"/>
        <v>2276.7251952887145</v>
      </c>
      <c r="DZ19" s="373">
        <f t="shared" si="78"/>
        <v>61995.227067711698</v>
      </c>
      <c r="EA19" s="369"/>
      <c r="EB19" s="342" t="s">
        <v>41</v>
      </c>
      <c r="EC19" s="371">
        <f t="shared" si="79"/>
        <v>45989.848944832032</v>
      </c>
      <c r="ED19" s="371">
        <f t="shared" si="80"/>
        <v>5127.868157348772</v>
      </c>
      <c r="EE19" s="372">
        <f t="shared" si="81"/>
        <v>51117.717102180803</v>
      </c>
      <c r="EF19" s="371">
        <f>EC19*$H$3</f>
        <v>9197.9697889664076</v>
      </c>
      <c r="EG19" s="371">
        <f t="shared" si="82"/>
        <v>2299.4924472416019</v>
      </c>
      <c r="EH19" s="373">
        <f t="shared" si="83"/>
        <v>62615.179338388814</v>
      </c>
      <c r="EI19" s="282"/>
      <c r="EJ19" s="342" t="s">
        <v>41</v>
      </c>
      <c r="EK19" s="371">
        <f t="shared" si="84"/>
        <v>46489.848944832032</v>
      </c>
      <c r="EL19" s="371">
        <f t="shared" si="85"/>
        <v>5183.618157348772</v>
      </c>
      <c r="EM19" s="372">
        <f t="shared" si="86"/>
        <v>51673.467102180803</v>
      </c>
      <c r="EN19" s="371">
        <f>EK19*$H$3</f>
        <v>9297.9697889664076</v>
      </c>
      <c r="EO19" s="371">
        <f t="shared" si="87"/>
        <v>2324.4924472416019</v>
      </c>
      <c r="EP19" s="373">
        <f t="shared" si="88"/>
        <v>63295.929338388814</v>
      </c>
      <c r="EQ19" s="282"/>
      <c r="ER19" s="342" t="s">
        <v>41</v>
      </c>
      <c r="ES19" s="371">
        <f t="shared" si="89"/>
        <v>46954.747434280354</v>
      </c>
      <c r="ET19" s="371">
        <f t="shared" si="90"/>
        <v>5235.4543389222599</v>
      </c>
      <c r="EU19" s="372">
        <f t="shared" si="91"/>
        <v>52190.201773202614</v>
      </c>
      <c r="EV19" s="371">
        <f>ES19*$H$3</f>
        <v>9390.9494868560705</v>
      </c>
      <c r="EW19" s="371">
        <f t="shared" si="92"/>
        <v>2347.7373717140176</v>
      </c>
      <c r="EX19" s="373">
        <f t="shared" si="93"/>
        <v>63928.888631772701</v>
      </c>
      <c r="EY19" s="282"/>
      <c r="EZ19" s="591"/>
      <c r="FA19" s="592"/>
      <c r="FB19" s="592"/>
    </row>
    <row r="20" spans="1:158" ht="15" customHeight="1" x14ac:dyDescent="0.25">
      <c r="A20" s="27" t="s">
        <v>42</v>
      </c>
      <c r="C20" s="35" t="s">
        <v>43</v>
      </c>
      <c r="D20" s="338" t="s">
        <v>22</v>
      </c>
      <c r="E20" s="18">
        <v>39286</v>
      </c>
      <c r="F20" s="55">
        <f t="shared" si="0"/>
        <v>4223.2449999999999</v>
      </c>
      <c r="G20" s="51">
        <f t="shared" si="1"/>
        <v>43509.245000000003</v>
      </c>
      <c r="H20" s="55">
        <f>E20*$H$3</f>
        <v>7857.2000000000007</v>
      </c>
      <c r="I20" s="55">
        <f t="shared" si="2"/>
        <v>1964.3000000000002</v>
      </c>
      <c r="J20" s="53">
        <f t="shared" si="3"/>
        <v>53330.74500000001</v>
      </c>
      <c r="L20" s="17" t="s">
        <v>22</v>
      </c>
      <c r="M20" s="18">
        <f t="shared" si="4"/>
        <v>39678.86</v>
      </c>
      <c r="N20" s="55">
        <f t="shared" si="5"/>
        <v>4305.1563100000003</v>
      </c>
      <c r="O20" s="51">
        <f t="shared" si="6"/>
        <v>43984.016309999999</v>
      </c>
      <c r="P20" s="55">
        <f>M20*$H$3</f>
        <v>7935.7720000000008</v>
      </c>
      <c r="Q20" s="55">
        <f t="shared" si="7"/>
        <v>1983.9430000000002</v>
      </c>
      <c r="R20" s="53">
        <f t="shared" si="8"/>
        <v>53903.731310000003</v>
      </c>
      <c r="S20" s="282"/>
      <c r="T20" s="17" t="s">
        <v>22</v>
      </c>
      <c r="U20" s="18">
        <f t="shared" si="9"/>
        <v>40075.6486</v>
      </c>
      <c r="V20" s="55">
        <f t="shared" si="10"/>
        <v>4348.2078731000001</v>
      </c>
      <c r="W20" s="51">
        <f t="shared" si="11"/>
        <v>44423.856473100001</v>
      </c>
      <c r="X20" s="55">
        <f>U20*$H$3</f>
        <v>8015.1297200000008</v>
      </c>
      <c r="Y20" s="55">
        <f t="shared" si="12"/>
        <v>2003.7824300000002</v>
      </c>
      <c r="Z20" s="53">
        <f t="shared" si="13"/>
        <v>54442.768623100004</v>
      </c>
      <c r="AA20" s="282"/>
      <c r="AB20" s="17" t="s">
        <v>22</v>
      </c>
      <c r="AC20" s="21">
        <f t="shared" si="113"/>
        <v>40075.6486</v>
      </c>
      <c r="AD20" s="55">
        <f t="shared" si="15"/>
        <v>4348.2078731000001</v>
      </c>
      <c r="AE20" s="51">
        <f t="shared" si="16"/>
        <v>44423.856473100001</v>
      </c>
      <c r="AF20" s="55">
        <f>AC20*$H$3</f>
        <v>8015.1297200000008</v>
      </c>
      <c r="AG20" s="55">
        <f t="shared" si="17"/>
        <v>2003.7824300000002</v>
      </c>
      <c r="AH20" s="53">
        <f t="shared" si="18"/>
        <v>54442.768623100004</v>
      </c>
      <c r="AI20" s="282"/>
      <c r="AJ20" s="17" t="s">
        <v>22</v>
      </c>
      <c r="AK20" s="18">
        <f t="shared" si="19"/>
        <v>40776.972450500005</v>
      </c>
      <c r="AL20" s="55">
        <f t="shared" si="20"/>
        <v>4465.0784833297503</v>
      </c>
      <c r="AM20" s="51">
        <f t="shared" si="21"/>
        <v>45242.050933829756</v>
      </c>
      <c r="AN20" s="55">
        <f>AK20*$H$3</f>
        <v>8155.3944901000013</v>
      </c>
      <c r="AO20" s="55">
        <f t="shared" si="22"/>
        <v>2038.8486225250003</v>
      </c>
      <c r="AP20" s="53">
        <f t="shared" si="23"/>
        <v>55436.294046454757</v>
      </c>
      <c r="AQ20" s="282"/>
      <c r="AR20" s="17" t="s">
        <v>22</v>
      </c>
      <c r="AS20" s="18">
        <f t="shared" si="114"/>
        <v>40776.972450500005</v>
      </c>
      <c r="AT20" s="55">
        <f t="shared" si="25"/>
        <v>4505.8554557802508</v>
      </c>
      <c r="AU20" s="51">
        <f t="shared" si="26"/>
        <v>45282.827906280254</v>
      </c>
      <c r="AV20" s="55">
        <f>AS20*$H$3</f>
        <v>8155.3944901000013</v>
      </c>
      <c r="AW20" s="55">
        <f t="shared" si="27"/>
        <v>2038.8486225250003</v>
      </c>
      <c r="AX20" s="53">
        <f t="shared" si="28"/>
        <v>55477.071018905255</v>
      </c>
      <c r="AY20" s="282"/>
      <c r="AZ20" s="17" t="s">
        <v>22</v>
      </c>
      <c r="BA20" s="18">
        <f t="shared" si="29"/>
        <v>41592.511899510006</v>
      </c>
      <c r="BB20" s="55">
        <f t="shared" si="30"/>
        <v>4595.9725648958556</v>
      </c>
      <c r="BC20" s="51">
        <f t="shared" si="31"/>
        <v>46188.484464405861</v>
      </c>
      <c r="BD20" s="55">
        <f>BA20*$H$3</f>
        <v>8318.5023799020018</v>
      </c>
      <c r="BE20" s="55">
        <f t="shared" si="32"/>
        <v>2079.6255949755005</v>
      </c>
      <c r="BF20" s="53">
        <f t="shared" si="33"/>
        <v>56586.612439283359</v>
      </c>
      <c r="BG20" s="282"/>
      <c r="BH20" s="17" t="s">
        <v>22</v>
      </c>
      <c r="BI20" s="366">
        <f>BA20+500</f>
        <v>42092.511899510006</v>
      </c>
      <c r="BJ20" s="366">
        <f t="shared" si="35"/>
        <v>4651.2225648958556</v>
      </c>
      <c r="BK20" s="374">
        <f t="shared" si="36"/>
        <v>46743.734464405861</v>
      </c>
      <c r="BL20" s="366">
        <f>BI20*$H$3</f>
        <v>8418.5023799020018</v>
      </c>
      <c r="BM20" s="366">
        <f t="shared" si="37"/>
        <v>2104.6255949755005</v>
      </c>
      <c r="BN20" s="368">
        <f t="shared" si="38"/>
        <v>57266.862439283359</v>
      </c>
      <c r="BO20" s="369"/>
      <c r="BP20" s="338" t="s">
        <v>22</v>
      </c>
      <c r="BQ20" s="370">
        <f t="shared" si="39"/>
        <v>42513.437018505108</v>
      </c>
      <c r="BR20" s="366">
        <f t="shared" si="40"/>
        <v>4697.7347905448141</v>
      </c>
      <c r="BS20" s="374">
        <f t="shared" si="41"/>
        <v>47211.17180904992</v>
      </c>
      <c r="BT20" s="366">
        <f>BQ20*$H$3</f>
        <v>8502.687403701022</v>
      </c>
      <c r="BU20" s="366">
        <f t="shared" si="42"/>
        <v>2125.6718509252555</v>
      </c>
      <c r="BV20" s="368">
        <f t="shared" si="43"/>
        <v>57839.531063676193</v>
      </c>
      <c r="BW20" s="369"/>
      <c r="BX20" s="338" t="s">
        <v>22</v>
      </c>
      <c r="BY20" s="366">
        <f>BQ20*1.03+500</f>
        <v>44288.840129060263</v>
      </c>
      <c r="BZ20" s="366">
        <f t="shared" si="45"/>
        <v>4893.9168342611592</v>
      </c>
      <c r="CA20" s="374">
        <f t="shared" si="46"/>
        <v>49182.756963321423</v>
      </c>
      <c r="CB20" s="366">
        <f>BY20*$H$3</f>
        <v>8857.7680258120527</v>
      </c>
      <c r="CC20" s="366">
        <f t="shared" si="47"/>
        <v>2214.4420064530132</v>
      </c>
      <c r="CD20" s="368">
        <f t="shared" si="48"/>
        <v>60254.966995586488</v>
      </c>
      <c r="CE20" s="282"/>
      <c r="CF20" s="338" t="s">
        <v>22</v>
      </c>
      <c r="CG20" s="366">
        <f>BY20*1.02</f>
        <v>45174.616931641467</v>
      </c>
      <c r="CH20" s="366">
        <f t="shared" si="50"/>
        <v>4991.7951709463823</v>
      </c>
      <c r="CI20" s="374">
        <f t="shared" si="51"/>
        <v>50166.412102587848</v>
      </c>
      <c r="CJ20" s="366">
        <f>CG20*$H$3</f>
        <v>9034.9233863282934</v>
      </c>
      <c r="CK20" s="366">
        <f t="shared" si="52"/>
        <v>2258.7308465820734</v>
      </c>
      <c r="CL20" s="368">
        <f t="shared" si="53"/>
        <v>61460.066335498217</v>
      </c>
      <c r="CM20" s="282"/>
      <c r="CN20" s="338" t="s">
        <v>22</v>
      </c>
      <c r="CO20" s="366">
        <f>CG20+750</f>
        <v>45924.616931641467</v>
      </c>
      <c r="CP20" s="366">
        <f t="shared" si="55"/>
        <v>5074.6701709463823</v>
      </c>
      <c r="CQ20" s="374">
        <f t="shared" si="56"/>
        <v>50999.287102587848</v>
      </c>
      <c r="CR20" s="366">
        <f>CO20*$H$3</f>
        <v>9184.9233863282934</v>
      </c>
      <c r="CS20" s="366">
        <f t="shared" si="57"/>
        <v>2296.2308465820734</v>
      </c>
      <c r="CT20" s="368">
        <f t="shared" si="58"/>
        <v>62480.441335498217</v>
      </c>
      <c r="CU20" s="369"/>
      <c r="CV20" s="338" t="s">
        <v>22</v>
      </c>
      <c r="CW20" s="366">
        <f t="shared" si="59"/>
        <v>47049.616931641467</v>
      </c>
      <c r="CX20" s="366">
        <f t="shared" si="60"/>
        <v>5198.9826709463823</v>
      </c>
      <c r="CY20" s="374">
        <f t="shared" si="61"/>
        <v>52248.599602587848</v>
      </c>
      <c r="CZ20" s="366">
        <f>CW20*$H$3</f>
        <v>9409.9233863282934</v>
      </c>
      <c r="DA20" s="366">
        <f t="shared" si="62"/>
        <v>2352.4808465820734</v>
      </c>
      <c r="DB20" s="368">
        <f t="shared" si="63"/>
        <v>64011.003835498217</v>
      </c>
      <c r="DC20" s="369"/>
      <c r="DD20" s="338" t="s">
        <v>22</v>
      </c>
      <c r="DE20" s="370">
        <f t="shared" si="64"/>
        <v>47520.113100957882</v>
      </c>
      <c r="DF20" s="366">
        <f t="shared" si="65"/>
        <v>5250.9724976558464</v>
      </c>
      <c r="DG20" s="374">
        <f t="shared" si="66"/>
        <v>52771.085598613732</v>
      </c>
      <c r="DH20" s="366">
        <f>DE20*$H$3</f>
        <v>9504.0226201915775</v>
      </c>
      <c r="DI20" s="366">
        <f t="shared" si="67"/>
        <v>2376.0056550478944</v>
      </c>
      <c r="DJ20" s="368">
        <f t="shared" si="68"/>
        <v>64651.113873853203</v>
      </c>
      <c r="DK20" s="369"/>
      <c r="DL20" s="338" t="s">
        <v>22</v>
      </c>
      <c r="DM20" s="370">
        <f t="shared" si="69"/>
        <v>48020.113100957882</v>
      </c>
      <c r="DN20" s="366">
        <f>DM20*0.1115</f>
        <v>5354.2426107568035</v>
      </c>
      <c r="DO20" s="374">
        <f t="shared" si="71"/>
        <v>53374.355711714685</v>
      </c>
      <c r="DP20" s="366">
        <f>DM20*$H$3</f>
        <v>9604.0226201915775</v>
      </c>
      <c r="DQ20" s="366">
        <f t="shared" si="72"/>
        <v>2401.0056550478944</v>
      </c>
      <c r="DR20" s="368">
        <f t="shared" si="73"/>
        <v>65379.383986954155</v>
      </c>
      <c r="DS20" s="369"/>
      <c r="DT20" s="338" t="s">
        <v>22</v>
      </c>
      <c r="DU20" s="366">
        <f t="shared" si="74"/>
        <v>49020.113100957882</v>
      </c>
      <c r="DV20" s="366">
        <f>DU20*0.1115</f>
        <v>5465.7426107568035</v>
      </c>
      <c r="DW20" s="374">
        <f t="shared" si="76"/>
        <v>54485.855711714685</v>
      </c>
      <c r="DX20" s="366">
        <f>DU20*$H$3</f>
        <v>9804.0226201915775</v>
      </c>
      <c r="DY20" s="366">
        <f t="shared" si="77"/>
        <v>2451.0056550478944</v>
      </c>
      <c r="DZ20" s="368">
        <f t="shared" si="78"/>
        <v>66740.883986954155</v>
      </c>
      <c r="EA20" s="369"/>
      <c r="EB20" s="338" t="s">
        <v>22</v>
      </c>
      <c r="EC20" s="370">
        <f t="shared" si="79"/>
        <v>49510.314231967459</v>
      </c>
      <c r="ED20" s="366">
        <f>EC20*0.1115</f>
        <v>5520.4000368643719</v>
      </c>
      <c r="EE20" s="374">
        <f t="shared" si="81"/>
        <v>55030.714268831827</v>
      </c>
      <c r="EF20" s="366">
        <f>EC20*$H$3</f>
        <v>9902.0628463934918</v>
      </c>
      <c r="EG20" s="366">
        <f t="shared" si="82"/>
        <v>2475.5157115983729</v>
      </c>
      <c r="EH20" s="368">
        <f t="shared" si="83"/>
        <v>67408.292826823686</v>
      </c>
      <c r="EI20" s="282"/>
      <c r="EJ20" s="338" t="s">
        <v>22</v>
      </c>
      <c r="EK20" s="366">
        <f t="shared" si="84"/>
        <v>50010.314231967459</v>
      </c>
      <c r="EL20" s="366">
        <f>EK20*0.1115</f>
        <v>5576.1500368643719</v>
      </c>
      <c r="EM20" s="374">
        <f t="shared" si="86"/>
        <v>55586.464268831827</v>
      </c>
      <c r="EN20" s="366">
        <f>EK20*$H$3</f>
        <v>10002.062846393492</v>
      </c>
      <c r="EO20" s="366">
        <f t="shared" si="87"/>
        <v>2500.5157115983729</v>
      </c>
      <c r="EP20" s="368">
        <f t="shared" si="88"/>
        <v>68089.042826823701</v>
      </c>
      <c r="EQ20" s="282"/>
      <c r="ER20" s="338" t="s">
        <v>22</v>
      </c>
      <c r="ES20" s="370">
        <f t="shared" si="89"/>
        <v>50510.417374287135</v>
      </c>
      <c r="ET20" s="366">
        <f>ES20*0.1115</f>
        <v>5631.9115372330161</v>
      </c>
      <c r="EU20" s="374">
        <f t="shared" si="91"/>
        <v>56142.328911520148</v>
      </c>
      <c r="EV20" s="366">
        <f>ES20*$H$3</f>
        <v>10102.083474857427</v>
      </c>
      <c r="EW20" s="366">
        <f t="shared" si="92"/>
        <v>2525.5208687143568</v>
      </c>
      <c r="EX20" s="368">
        <f t="shared" si="93"/>
        <v>68769.933255091935</v>
      </c>
      <c r="EY20" s="282"/>
      <c r="EZ20" s="591"/>
      <c r="FA20" s="592"/>
      <c r="FB20" s="592"/>
    </row>
    <row r="21" spans="1:158" ht="15" customHeight="1" x14ac:dyDescent="0.25">
      <c r="A21" s="20"/>
      <c r="C21" s="343"/>
      <c r="D21" s="338" t="s">
        <v>24</v>
      </c>
      <c r="E21" s="21">
        <v>41086</v>
      </c>
      <c r="F21" s="56">
        <f t="shared" si="0"/>
        <v>4416.7449999999999</v>
      </c>
      <c r="G21" s="43">
        <f t="shared" si="1"/>
        <v>45502.745000000003</v>
      </c>
      <c r="H21" s="56">
        <f>E21*$H$3</f>
        <v>8217.2000000000007</v>
      </c>
      <c r="I21" s="56">
        <f t="shared" si="2"/>
        <v>2054.3000000000002</v>
      </c>
      <c r="J21" s="53">
        <f t="shared" si="3"/>
        <v>55774.24500000001</v>
      </c>
      <c r="L21" s="17" t="s">
        <v>24</v>
      </c>
      <c r="M21" s="21">
        <f t="shared" si="4"/>
        <v>41496.86</v>
      </c>
      <c r="N21" s="56">
        <f t="shared" si="5"/>
        <v>4502.40931</v>
      </c>
      <c r="O21" s="43">
        <f t="shared" si="6"/>
        <v>45999.269310000003</v>
      </c>
      <c r="P21" s="56">
        <f>M21*$H$3</f>
        <v>8299.3720000000012</v>
      </c>
      <c r="Q21" s="56">
        <f t="shared" si="7"/>
        <v>2074.8430000000003</v>
      </c>
      <c r="R21" s="53">
        <f t="shared" si="8"/>
        <v>56373.484310000007</v>
      </c>
      <c r="S21" s="282"/>
      <c r="T21" s="17" t="s">
        <v>24</v>
      </c>
      <c r="U21" s="21">
        <f t="shared" si="9"/>
        <v>41911.828600000001</v>
      </c>
      <c r="V21" s="56">
        <f t="shared" si="10"/>
        <v>4547.4334030999999</v>
      </c>
      <c r="W21" s="43">
        <f t="shared" si="11"/>
        <v>46459.262003099997</v>
      </c>
      <c r="X21" s="56">
        <f>U21*$H$3</f>
        <v>8382.3657199999998</v>
      </c>
      <c r="Y21" s="56">
        <f t="shared" si="12"/>
        <v>2095.5914299999999</v>
      </c>
      <c r="Z21" s="53">
        <f t="shared" si="13"/>
        <v>56937.219153099999</v>
      </c>
      <c r="AA21" s="282"/>
      <c r="AB21" s="17" t="s">
        <v>24</v>
      </c>
      <c r="AC21" s="21">
        <f t="shared" si="113"/>
        <v>41911.828600000001</v>
      </c>
      <c r="AD21" s="56">
        <f t="shared" si="15"/>
        <v>4547.4334030999999</v>
      </c>
      <c r="AE21" s="43">
        <f t="shared" si="16"/>
        <v>46459.262003099997</v>
      </c>
      <c r="AF21" s="56">
        <f>AC21*$H$3</f>
        <v>8382.3657199999998</v>
      </c>
      <c r="AG21" s="56">
        <f t="shared" si="17"/>
        <v>2095.5914299999999</v>
      </c>
      <c r="AH21" s="53">
        <f t="shared" si="18"/>
        <v>56937.219153099999</v>
      </c>
      <c r="AI21" s="282"/>
      <c r="AJ21" s="17" t="s">
        <v>24</v>
      </c>
      <c r="AK21" s="21">
        <f t="shared" si="19"/>
        <v>42645.285600500007</v>
      </c>
      <c r="AL21" s="56">
        <f t="shared" si="20"/>
        <v>4669.6587732547505</v>
      </c>
      <c r="AM21" s="43">
        <f t="shared" si="21"/>
        <v>47314.944373754755</v>
      </c>
      <c r="AN21" s="56">
        <f>AK21*$H$3</f>
        <v>8529.0571201000021</v>
      </c>
      <c r="AO21" s="56">
        <f t="shared" si="22"/>
        <v>2132.2642800250005</v>
      </c>
      <c r="AP21" s="53">
        <f t="shared" si="23"/>
        <v>57976.265773879757</v>
      </c>
      <c r="AQ21" s="282"/>
      <c r="AR21" s="17" t="s">
        <v>24</v>
      </c>
      <c r="AS21" s="21">
        <f t="shared" si="114"/>
        <v>42645.285600500007</v>
      </c>
      <c r="AT21" s="56">
        <f t="shared" si="25"/>
        <v>4712.3040588552503</v>
      </c>
      <c r="AU21" s="43">
        <f t="shared" si="26"/>
        <v>47357.589659355261</v>
      </c>
      <c r="AV21" s="56">
        <f>AS21*$H$3</f>
        <v>8529.0571201000021</v>
      </c>
      <c r="AW21" s="56">
        <f t="shared" si="27"/>
        <v>2132.2642800250005</v>
      </c>
      <c r="AX21" s="53">
        <f t="shared" si="28"/>
        <v>58018.911059480262</v>
      </c>
      <c r="AY21" s="282"/>
      <c r="AZ21" s="17" t="s">
        <v>24</v>
      </c>
      <c r="BA21" s="21">
        <f t="shared" si="29"/>
        <v>43498.191312510011</v>
      </c>
      <c r="BB21" s="56">
        <f t="shared" si="30"/>
        <v>4806.5501400323565</v>
      </c>
      <c r="BC21" s="43">
        <f t="shared" si="31"/>
        <v>48304.741452542366</v>
      </c>
      <c r="BD21" s="56">
        <f>BA21*$H$3</f>
        <v>8699.6382625020033</v>
      </c>
      <c r="BE21" s="56">
        <f t="shared" si="32"/>
        <v>2174.9095656255008</v>
      </c>
      <c r="BF21" s="53">
        <f t="shared" si="33"/>
        <v>59179.289280669873</v>
      </c>
      <c r="BG21" s="282"/>
      <c r="BH21" s="17" t="s">
        <v>24</v>
      </c>
      <c r="BI21" s="370">
        <f t="shared" ref="BI21:BI24" si="115">BA21+500</f>
        <v>43998.191312510011</v>
      </c>
      <c r="BJ21" s="370">
        <f t="shared" si="35"/>
        <v>4861.8001400323565</v>
      </c>
      <c r="BK21" s="367">
        <f t="shared" si="36"/>
        <v>48859.991452542366</v>
      </c>
      <c r="BL21" s="370">
        <f>BI21*$H$3</f>
        <v>8799.6382625020033</v>
      </c>
      <c r="BM21" s="370">
        <f t="shared" si="37"/>
        <v>2199.9095656255008</v>
      </c>
      <c r="BN21" s="368">
        <f t="shared" si="38"/>
        <v>59859.539280669873</v>
      </c>
      <c r="BO21" s="369"/>
      <c r="BP21" s="338" t="s">
        <v>24</v>
      </c>
      <c r="BQ21" s="370">
        <f t="shared" si="39"/>
        <v>44438.17322563511</v>
      </c>
      <c r="BR21" s="370">
        <f t="shared" si="40"/>
        <v>4910.4181414326795</v>
      </c>
      <c r="BS21" s="367">
        <f t="shared" si="41"/>
        <v>49348.591367067791</v>
      </c>
      <c r="BT21" s="370">
        <f>BQ21*$H$3</f>
        <v>8887.6346451270219</v>
      </c>
      <c r="BU21" s="370">
        <f t="shared" si="42"/>
        <v>2221.9086612817555</v>
      </c>
      <c r="BV21" s="368">
        <f t="shared" si="43"/>
        <v>60458.134673476568</v>
      </c>
      <c r="BW21" s="369"/>
      <c r="BX21" s="338" t="s">
        <v>24</v>
      </c>
      <c r="BY21" s="370">
        <f t="shared" ref="BY21:BY24" si="116">BQ21*1.03+500</f>
        <v>46271.318422404162</v>
      </c>
      <c r="BZ21" s="370">
        <f t="shared" si="45"/>
        <v>5112.9806856756595</v>
      </c>
      <c r="CA21" s="367">
        <f t="shared" si="46"/>
        <v>51384.299108079824</v>
      </c>
      <c r="CB21" s="370">
        <f>BY21*$H$3</f>
        <v>9254.263684480833</v>
      </c>
      <c r="CC21" s="370">
        <f t="shared" si="47"/>
        <v>2313.5659211202083</v>
      </c>
      <c r="CD21" s="368">
        <f t="shared" si="48"/>
        <v>62952.128713680861</v>
      </c>
      <c r="CE21" s="282"/>
      <c r="CF21" s="338" t="s">
        <v>24</v>
      </c>
      <c r="CG21" s="370">
        <f t="shared" ref="CG21:CG63" si="117">BY21*1.02</f>
        <v>47196.744790852244</v>
      </c>
      <c r="CH21" s="370">
        <f t="shared" si="50"/>
        <v>5215.2402993891728</v>
      </c>
      <c r="CI21" s="367">
        <f t="shared" si="51"/>
        <v>52411.985090241418</v>
      </c>
      <c r="CJ21" s="370">
        <f>CG21*$H$3</f>
        <v>9439.3489581704489</v>
      </c>
      <c r="CK21" s="370">
        <f t="shared" si="52"/>
        <v>2359.8372395426122</v>
      </c>
      <c r="CL21" s="368">
        <f t="shared" si="53"/>
        <v>64211.171287954479</v>
      </c>
      <c r="CM21" s="282"/>
      <c r="CN21" s="338" t="s">
        <v>24</v>
      </c>
      <c r="CO21" s="370">
        <f t="shared" ref="CO21:CO22" si="118">CG21+750</f>
        <v>47946.744790852244</v>
      </c>
      <c r="CP21" s="370">
        <f t="shared" si="55"/>
        <v>5298.1152993891728</v>
      </c>
      <c r="CQ21" s="367">
        <f t="shared" si="56"/>
        <v>53244.860090241418</v>
      </c>
      <c r="CR21" s="370">
        <f>CO21*$H$3</f>
        <v>9589.3489581704489</v>
      </c>
      <c r="CS21" s="370">
        <f t="shared" si="57"/>
        <v>2397.3372395426122</v>
      </c>
      <c r="CT21" s="368">
        <f t="shared" si="58"/>
        <v>65231.546287954479</v>
      </c>
      <c r="CU21" s="369"/>
      <c r="CV21" s="338" t="s">
        <v>24</v>
      </c>
      <c r="CW21" s="370">
        <f t="shared" si="59"/>
        <v>49071.744790852244</v>
      </c>
      <c r="CX21" s="370">
        <f t="shared" si="60"/>
        <v>5422.4277993891728</v>
      </c>
      <c r="CY21" s="367">
        <f t="shared" si="61"/>
        <v>54494.172590241418</v>
      </c>
      <c r="CZ21" s="370">
        <f>CW21*$H$3</f>
        <v>9814.3489581704489</v>
      </c>
      <c r="DA21" s="370">
        <f t="shared" si="62"/>
        <v>2453.5872395426122</v>
      </c>
      <c r="DB21" s="368">
        <f t="shared" si="63"/>
        <v>66762.108787954479</v>
      </c>
      <c r="DC21" s="369"/>
      <c r="DD21" s="338" t="s">
        <v>24</v>
      </c>
      <c r="DE21" s="370">
        <f t="shared" si="64"/>
        <v>49562.462238760767</v>
      </c>
      <c r="DF21" s="370">
        <f t="shared" si="65"/>
        <v>5476.6520773830644</v>
      </c>
      <c r="DG21" s="367">
        <f t="shared" si="66"/>
        <v>55039.11431614383</v>
      </c>
      <c r="DH21" s="370">
        <f>DE21*$H$3</f>
        <v>9912.4924477521545</v>
      </c>
      <c r="DI21" s="370">
        <f t="shared" si="67"/>
        <v>2478.1231119380386</v>
      </c>
      <c r="DJ21" s="368">
        <f t="shared" si="68"/>
        <v>67429.729875834018</v>
      </c>
      <c r="DK21" s="369"/>
      <c r="DL21" s="338" t="s">
        <v>24</v>
      </c>
      <c r="DM21" s="370">
        <f t="shared" si="69"/>
        <v>50062.462238760767</v>
      </c>
      <c r="DN21" s="370">
        <f t="shared" ref="DN21:DN30" si="119">DM21*0.1115</f>
        <v>5581.9645396218257</v>
      </c>
      <c r="DO21" s="367">
        <f t="shared" si="71"/>
        <v>55644.426778382593</v>
      </c>
      <c r="DP21" s="370">
        <f>DM21*$H$3</f>
        <v>10012.492447752154</v>
      </c>
      <c r="DQ21" s="370">
        <f t="shared" si="72"/>
        <v>2503.1231119380386</v>
      </c>
      <c r="DR21" s="368">
        <f t="shared" si="73"/>
        <v>68160.042338072788</v>
      </c>
      <c r="DS21" s="369"/>
      <c r="DT21" s="338" t="s">
        <v>24</v>
      </c>
      <c r="DU21" s="370">
        <f>DM21*1.02</f>
        <v>51063.711483535983</v>
      </c>
      <c r="DV21" s="370">
        <f t="shared" ref="DV21:DV30" si="120">DU21*0.1115</f>
        <v>5693.6038304142621</v>
      </c>
      <c r="DW21" s="367">
        <f t="shared" si="76"/>
        <v>56757.315313950246</v>
      </c>
      <c r="DX21" s="370">
        <f>DU21*$H$3</f>
        <v>10212.742296707198</v>
      </c>
      <c r="DY21" s="370">
        <f t="shared" si="77"/>
        <v>2553.1855741767995</v>
      </c>
      <c r="DZ21" s="368">
        <f t="shared" si="78"/>
        <v>69523.243184834238</v>
      </c>
      <c r="EA21" s="369"/>
      <c r="EB21" s="338" t="s">
        <v>24</v>
      </c>
      <c r="EC21" s="370">
        <f t="shared" si="79"/>
        <v>51574.34859837134</v>
      </c>
      <c r="ED21" s="370">
        <f t="shared" ref="ED21:ED30" si="121">EC21*0.1115</f>
        <v>5750.5398687184043</v>
      </c>
      <c r="EE21" s="367">
        <f t="shared" si="81"/>
        <v>57324.888467089746</v>
      </c>
      <c r="EF21" s="370">
        <f>EC21*$H$3</f>
        <v>10314.869719674269</v>
      </c>
      <c r="EG21" s="370">
        <f t="shared" si="82"/>
        <v>2578.7174299185672</v>
      </c>
      <c r="EH21" s="368">
        <f t="shared" si="83"/>
        <v>70218.475616682583</v>
      </c>
      <c r="EI21" s="282"/>
      <c r="EJ21" s="338" t="s">
        <v>24</v>
      </c>
      <c r="EK21" s="370">
        <f>EC21*1.01</f>
        <v>52090.092084355056</v>
      </c>
      <c r="EL21" s="370">
        <f t="shared" ref="EL21:EL30" si="122">EK21*0.1115</f>
        <v>5808.0452674055887</v>
      </c>
      <c r="EM21" s="367">
        <f t="shared" si="86"/>
        <v>57898.137351760641</v>
      </c>
      <c r="EN21" s="370">
        <f>EK21*$H$3</f>
        <v>10418.018416871011</v>
      </c>
      <c r="EO21" s="370">
        <f t="shared" si="87"/>
        <v>2604.5046042177528</v>
      </c>
      <c r="EP21" s="368">
        <f t="shared" si="88"/>
        <v>70920.660372849408</v>
      </c>
      <c r="EQ21" s="282"/>
      <c r="ER21" s="338" t="s">
        <v>24</v>
      </c>
      <c r="ES21" s="370">
        <f t="shared" si="89"/>
        <v>52610.993005198608</v>
      </c>
      <c r="ET21" s="370">
        <f t="shared" ref="ET21:ET30" si="123">ES21*0.1115</f>
        <v>5866.1257200796454</v>
      </c>
      <c r="EU21" s="367">
        <f t="shared" si="91"/>
        <v>58477.118725278255</v>
      </c>
      <c r="EV21" s="370">
        <f>ES21*$H$3</f>
        <v>10522.198601039723</v>
      </c>
      <c r="EW21" s="370">
        <f t="shared" si="92"/>
        <v>2630.5496502599308</v>
      </c>
      <c r="EX21" s="368">
        <f t="shared" si="93"/>
        <v>71629.866976577905</v>
      </c>
      <c r="EY21" s="282"/>
      <c r="EZ21" s="591"/>
      <c r="FA21" s="592"/>
      <c r="FB21" s="592"/>
    </row>
    <row r="22" spans="1:158" ht="15" customHeight="1" x14ac:dyDescent="0.25">
      <c r="A22" s="586" t="s">
        <v>30</v>
      </c>
      <c r="C22" s="344"/>
      <c r="D22" s="338" t="s">
        <v>26</v>
      </c>
      <c r="E22" s="21">
        <v>42918</v>
      </c>
      <c r="F22" s="56">
        <f t="shared" si="0"/>
        <v>4613.6849999999995</v>
      </c>
      <c r="G22" s="43">
        <f t="shared" si="1"/>
        <v>47531.684999999998</v>
      </c>
      <c r="H22" s="56">
        <f t="shared" ref="H22:H29" si="124">E22*$H$3</f>
        <v>8583.6</v>
      </c>
      <c r="I22" s="56">
        <f t="shared" si="2"/>
        <v>2145.9</v>
      </c>
      <c r="J22" s="53">
        <f t="shared" si="3"/>
        <v>58261.184999999998</v>
      </c>
      <c r="L22" s="17" t="s">
        <v>26</v>
      </c>
      <c r="M22" s="21">
        <f t="shared" si="4"/>
        <v>43347.18</v>
      </c>
      <c r="N22" s="56">
        <f t="shared" si="5"/>
        <v>4703.16903</v>
      </c>
      <c r="O22" s="43">
        <f t="shared" si="6"/>
        <v>48050.349029999998</v>
      </c>
      <c r="P22" s="56">
        <f t="shared" ref="P22:P63" si="125">M22*$H$3</f>
        <v>8669.4359999999997</v>
      </c>
      <c r="Q22" s="56">
        <f t="shared" si="7"/>
        <v>2167.3589999999999</v>
      </c>
      <c r="R22" s="53">
        <f t="shared" si="8"/>
        <v>58887.144029999996</v>
      </c>
      <c r="S22" s="282"/>
      <c r="T22" s="17" t="s">
        <v>26</v>
      </c>
      <c r="U22" s="21">
        <f t="shared" si="9"/>
        <v>43780.6518</v>
      </c>
      <c r="V22" s="56">
        <f t="shared" si="10"/>
        <v>4750.2007203000003</v>
      </c>
      <c r="W22" s="43">
        <f t="shared" si="11"/>
        <v>48530.852520300003</v>
      </c>
      <c r="X22" s="56">
        <f t="shared" ref="X22:X63" si="126">U22*$H$3</f>
        <v>8756.130360000001</v>
      </c>
      <c r="Y22" s="56">
        <f t="shared" si="12"/>
        <v>2189.0325900000003</v>
      </c>
      <c r="Z22" s="53">
        <f t="shared" si="13"/>
        <v>59476.015470300008</v>
      </c>
      <c r="AA22" s="282"/>
      <c r="AB22" s="17" t="s">
        <v>26</v>
      </c>
      <c r="AC22" s="21">
        <f t="shared" si="113"/>
        <v>43780.6518</v>
      </c>
      <c r="AD22" s="56">
        <f t="shared" si="15"/>
        <v>4750.2007203000003</v>
      </c>
      <c r="AE22" s="43">
        <f t="shared" si="16"/>
        <v>48530.852520300003</v>
      </c>
      <c r="AF22" s="56">
        <f t="shared" ref="AF22:AF63" si="127">AC22*$H$3</f>
        <v>8756.130360000001</v>
      </c>
      <c r="AG22" s="56">
        <f t="shared" si="17"/>
        <v>2189.0325900000003</v>
      </c>
      <c r="AH22" s="53">
        <f t="shared" si="18"/>
        <v>59476.015470300008</v>
      </c>
      <c r="AI22" s="282"/>
      <c r="AJ22" s="17" t="s">
        <v>26</v>
      </c>
      <c r="AK22" s="21">
        <f t="shared" si="19"/>
        <v>44546.813206500003</v>
      </c>
      <c r="AL22" s="56">
        <f t="shared" si="20"/>
        <v>4877.8760461117499</v>
      </c>
      <c r="AM22" s="43">
        <f t="shared" si="21"/>
        <v>49424.689252611752</v>
      </c>
      <c r="AN22" s="56">
        <f t="shared" ref="AN22:AN63" si="128">AK22*$H$3</f>
        <v>8909.3626413000002</v>
      </c>
      <c r="AO22" s="56">
        <f t="shared" si="22"/>
        <v>2227.340660325</v>
      </c>
      <c r="AP22" s="53">
        <f t="shared" si="23"/>
        <v>60561.392554236751</v>
      </c>
      <c r="AQ22" s="282"/>
      <c r="AR22" s="17" t="s">
        <v>26</v>
      </c>
      <c r="AS22" s="21">
        <f t="shared" si="114"/>
        <v>44546.813206500003</v>
      </c>
      <c r="AT22" s="56">
        <f t="shared" si="25"/>
        <v>4922.4228593182506</v>
      </c>
      <c r="AU22" s="43">
        <f t="shared" si="26"/>
        <v>49469.236065818252</v>
      </c>
      <c r="AV22" s="56">
        <f t="shared" ref="AV22:AV63" si="129">AS22*$H$3</f>
        <v>8909.3626413000002</v>
      </c>
      <c r="AW22" s="56">
        <f t="shared" si="27"/>
        <v>2227.340660325</v>
      </c>
      <c r="AX22" s="53">
        <f t="shared" si="28"/>
        <v>60605.93936744325</v>
      </c>
      <c r="AY22" s="282"/>
      <c r="AZ22" s="17" t="s">
        <v>26</v>
      </c>
      <c r="BA22" s="21">
        <f t="shared" si="29"/>
        <v>45437.749470630006</v>
      </c>
      <c r="BB22" s="56">
        <f t="shared" si="30"/>
        <v>5020.8713165046156</v>
      </c>
      <c r="BC22" s="43">
        <f t="shared" si="31"/>
        <v>50458.62078713462</v>
      </c>
      <c r="BD22" s="56">
        <f t="shared" ref="BD22:BD63" si="130">BA22*$H$3</f>
        <v>9087.5498941260012</v>
      </c>
      <c r="BE22" s="56">
        <f t="shared" si="32"/>
        <v>2271.8874735315003</v>
      </c>
      <c r="BF22" s="53">
        <f t="shared" si="33"/>
        <v>61818.058154792117</v>
      </c>
      <c r="BG22" s="282"/>
      <c r="BH22" s="17" t="s">
        <v>26</v>
      </c>
      <c r="BI22" s="370">
        <f t="shared" si="115"/>
        <v>45937.749470630006</v>
      </c>
      <c r="BJ22" s="370">
        <f t="shared" si="35"/>
        <v>5076.1213165046156</v>
      </c>
      <c r="BK22" s="367">
        <f t="shared" si="36"/>
        <v>51013.87078713462</v>
      </c>
      <c r="BL22" s="370">
        <f t="shared" ref="BL22:BL63" si="131">BI22*$H$3</f>
        <v>9187.5498941260012</v>
      </c>
      <c r="BM22" s="370">
        <f t="shared" si="37"/>
        <v>2296.8874735315003</v>
      </c>
      <c r="BN22" s="368">
        <f t="shared" si="38"/>
        <v>62498.308154792117</v>
      </c>
      <c r="BO22" s="369"/>
      <c r="BP22" s="338" t="s">
        <v>26</v>
      </c>
      <c r="BQ22" s="370">
        <f t="shared" si="39"/>
        <v>46397.126965336305</v>
      </c>
      <c r="BR22" s="370">
        <f t="shared" si="40"/>
        <v>5126.8825296696614</v>
      </c>
      <c r="BS22" s="367">
        <f t="shared" si="41"/>
        <v>51524.009495005965</v>
      </c>
      <c r="BT22" s="370">
        <f t="shared" ref="BT22:BT63" si="132">BQ22*$H$3</f>
        <v>9279.4253930672621</v>
      </c>
      <c r="BU22" s="370">
        <f t="shared" si="42"/>
        <v>2319.8563482668155</v>
      </c>
      <c r="BV22" s="368">
        <f t="shared" si="43"/>
        <v>63123.291236340046</v>
      </c>
      <c r="BW22" s="369"/>
      <c r="BX22" s="338" t="s">
        <v>26</v>
      </c>
      <c r="BY22" s="370">
        <f t="shared" si="116"/>
        <v>48289.040774296394</v>
      </c>
      <c r="BZ22" s="370">
        <f t="shared" si="45"/>
        <v>5335.9390055597514</v>
      </c>
      <c r="CA22" s="367">
        <f t="shared" si="46"/>
        <v>53624.979779856149</v>
      </c>
      <c r="CB22" s="370">
        <f t="shared" ref="CB22:CB63" si="133">BY22*$H$3</f>
        <v>9657.80815485928</v>
      </c>
      <c r="CC22" s="370">
        <f t="shared" si="47"/>
        <v>2414.45203871482</v>
      </c>
      <c r="CD22" s="368">
        <f t="shared" si="48"/>
        <v>65697.239973430245</v>
      </c>
      <c r="CE22" s="282"/>
      <c r="CF22" s="338" t="s">
        <v>26</v>
      </c>
      <c r="CG22" s="370">
        <f t="shared" si="117"/>
        <v>49254.821589782325</v>
      </c>
      <c r="CH22" s="370">
        <f t="shared" si="50"/>
        <v>5442.6577856709473</v>
      </c>
      <c r="CI22" s="367">
        <f t="shared" si="51"/>
        <v>54697.479375453273</v>
      </c>
      <c r="CJ22" s="370">
        <f t="shared" ref="CJ22:CJ63" si="134">CG22*$H$3</f>
        <v>9850.9643179564664</v>
      </c>
      <c r="CK22" s="370">
        <f t="shared" si="52"/>
        <v>2462.7410794891166</v>
      </c>
      <c r="CL22" s="368">
        <f t="shared" si="53"/>
        <v>67011.18477289885</v>
      </c>
      <c r="CM22" s="282"/>
      <c r="CN22" s="338" t="s">
        <v>26</v>
      </c>
      <c r="CO22" s="370">
        <f t="shared" si="118"/>
        <v>50004.821589782325</v>
      </c>
      <c r="CP22" s="370">
        <f t="shared" si="55"/>
        <v>5525.5327856709473</v>
      </c>
      <c r="CQ22" s="367">
        <f t="shared" si="56"/>
        <v>55530.354375453273</v>
      </c>
      <c r="CR22" s="370">
        <f t="shared" ref="CR22:CR63" si="135">CO22*$H$3</f>
        <v>10000.964317956466</v>
      </c>
      <c r="CS22" s="370">
        <f t="shared" si="57"/>
        <v>2500.2410794891166</v>
      </c>
      <c r="CT22" s="368">
        <f t="shared" si="58"/>
        <v>68031.55977289885</v>
      </c>
      <c r="CU22" s="369"/>
      <c r="CV22" s="338" t="s">
        <v>26</v>
      </c>
      <c r="CW22" s="370">
        <f>CO22*1.0225</f>
        <v>51129.930075552424</v>
      </c>
      <c r="CX22" s="370">
        <f t="shared" si="60"/>
        <v>5649.8572733485425</v>
      </c>
      <c r="CY22" s="367">
        <f t="shared" si="61"/>
        <v>56779.787348900965</v>
      </c>
      <c r="CZ22" s="370">
        <f t="shared" ref="CZ22:CZ63" si="136">CW22*$H$3</f>
        <v>10225.986015110486</v>
      </c>
      <c r="DA22" s="370">
        <f t="shared" si="62"/>
        <v>2556.4965037776215</v>
      </c>
      <c r="DB22" s="368">
        <f t="shared" si="63"/>
        <v>69562.269867789073</v>
      </c>
      <c r="DC22" s="369"/>
      <c r="DD22" s="338" t="s">
        <v>26</v>
      </c>
      <c r="DE22" s="370">
        <f t="shared" si="64"/>
        <v>51641.229376307951</v>
      </c>
      <c r="DF22" s="370">
        <f t="shared" si="65"/>
        <v>5706.3558460820286</v>
      </c>
      <c r="DG22" s="367">
        <f t="shared" si="66"/>
        <v>57347.585222389978</v>
      </c>
      <c r="DH22" s="370">
        <f t="shared" ref="DH22:DH63" si="137">DE22*$H$3</f>
        <v>10328.245875261591</v>
      </c>
      <c r="DI22" s="370">
        <f t="shared" si="67"/>
        <v>2582.0614688153978</v>
      </c>
      <c r="DJ22" s="368">
        <f t="shared" si="68"/>
        <v>70257.892566466966</v>
      </c>
      <c r="DK22" s="369"/>
      <c r="DL22" s="338" t="s">
        <v>26</v>
      </c>
      <c r="DM22" s="370">
        <f>DE22*1.01</f>
        <v>52157.641670071032</v>
      </c>
      <c r="DN22" s="370">
        <f t="shared" si="119"/>
        <v>5815.5770462129203</v>
      </c>
      <c r="DO22" s="367">
        <f t="shared" si="71"/>
        <v>57973.218716283955</v>
      </c>
      <c r="DP22" s="370">
        <f t="shared" ref="DP22:DP63" si="138">DM22*$H$3</f>
        <v>10431.528334014207</v>
      </c>
      <c r="DQ22" s="370">
        <f t="shared" si="72"/>
        <v>2607.8820835035517</v>
      </c>
      <c r="DR22" s="368">
        <f t="shared" si="73"/>
        <v>71012.629133801718</v>
      </c>
      <c r="DS22" s="369"/>
      <c r="DT22" s="338" t="s">
        <v>26</v>
      </c>
      <c r="DU22" s="370">
        <f t="shared" ref="DU22:DU46" si="139">DM22*1.02</f>
        <v>53200.794503472454</v>
      </c>
      <c r="DV22" s="370">
        <f t="shared" si="120"/>
        <v>5931.8885871371785</v>
      </c>
      <c r="DW22" s="367">
        <f t="shared" si="76"/>
        <v>59132.683090609629</v>
      </c>
      <c r="DX22" s="370">
        <f t="shared" ref="DX22:DX63" si="140">DU22*$H$3</f>
        <v>10640.158900694492</v>
      </c>
      <c r="DY22" s="370">
        <f t="shared" si="77"/>
        <v>2660.0397251736231</v>
      </c>
      <c r="DZ22" s="368">
        <f t="shared" si="78"/>
        <v>72432.881716477757</v>
      </c>
      <c r="EA22" s="369"/>
      <c r="EB22" s="338" t="s">
        <v>26</v>
      </c>
      <c r="EC22" s="370">
        <f t="shared" si="79"/>
        <v>53732.80244850718</v>
      </c>
      <c r="ED22" s="370">
        <f t="shared" si="121"/>
        <v>5991.2074730085506</v>
      </c>
      <c r="EE22" s="367">
        <f t="shared" si="81"/>
        <v>59724.009921515732</v>
      </c>
      <c r="EF22" s="370">
        <f t="shared" ref="EF22:EF63" si="141">EC22*$H$3</f>
        <v>10746.560489701436</v>
      </c>
      <c r="EG22" s="370">
        <f t="shared" si="82"/>
        <v>2686.6401224253591</v>
      </c>
      <c r="EH22" s="368">
        <f t="shared" si="83"/>
        <v>73157.21053364253</v>
      </c>
      <c r="EI22" s="282"/>
      <c r="EJ22" s="338" t="s">
        <v>26</v>
      </c>
      <c r="EK22" s="370">
        <f t="shared" ref="EK22:EK46" si="142">EC22*1.01</f>
        <v>54270.130472992256</v>
      </c>
      <c r="EL22" s="370">
        <f t="shared" si="122"/>
        <v>6051.1195477386364</v>
      </c>
      <c r="EM22" s="367">
        <f t="shared" si="86"/>
        <v>60321.250020730891</v>
      </c>
      <c r="EN22" s="370">
        <f t="shared" ref="EN22:EN63" si="143">EK22*$H$3</f>
        <v>10854.026094598452</v>
      </c>
      <c r="EO22" s="370">
        <f t="shared" si="87"/>
        <v>2713.506523649613</v>
      </c>
      <c r="EP22" s="368">
        <f t="shared" si="88"/>
        <v>73888.782638978955</v>
      </c>
      <c r="EQ22" s="282"/>
      <c r="ER22" s="338" t="s">
        <v>26</v>
      </c>
      <c r="ES22" s="370">
        <f t="shared" si="89"/>
        <v>54812.831777722182</v>
      </c>
      <c r="ET22" s="370">
        <f t="shared" si="123"/>
        <v>6111.6307432160238</v>
      </c>
      <c r="EU22" s="367">
        <f t="shared" si="91"/>
        <v>60924.462520938207</v>
      </c>
      <c r="EV22" s="370">
        <f t="shared" ref="EV22:EV63" si="144">ES22*$H$3</f>
        <v>10962.566355544437</v>
      </c>
      <c r="EW22" s="370">
        <f t="shared" si="92"/>
        <v>2740.6415888861093</v>
      </c>
      <c r="EX22" s="368">
        <f t="shared" si="93"/>
        <v>74627.670465368748</v>
      </c>
      <c r="EY22" s="282"/>
      <c r="EZ22" s="591"/>
      <c r="FA22" s="592"/>
      <c r="FB22" s="592"/>
    </row>
    <row r="23" spans="1:158" ht="15" customHeight="1" x14ac:dyDescent="0.25">
      <c r="A23" s="586"/>
      <c r="C23" s="344"/>
      <c r="D23" s="338" t="s">
        <v>28</v>
      </c>
      <c r="E23" s="21">
        <v>44393</v>
      </c>
      <c r="F23" s="56">
        <f t="shared" si="0"/>
        <v>4772.2474999999995</v>
      </c>
      <c r="G23" s="43">
        <f t="shared" si="1"/>
        <v>49165.247499999998</v>
      </c>
      <c r="H23" s="56">
        <f t="shared" si="124"/>
        <v>8878.6</v>
      </c>
      <c r="I23" s="56">
        <f t="shared" si="2"/>
        <v>2219.65</v>
      </c>
      <c r="J23" s="53">
        <f t="shared" si="3"/>
        <v>60263.497499999998</v>
      </c>
      <c r="L23" s="17" t="s">
        <v>28</v>
      </c>
      <c r="M23" s="21">
        <f t="shared" si="4"/>
        <v>44836.93</v>
      </c>
      <c r="N23" s="56">
        <f t="shared" si="5"/>
        <v>4864.8069050000004</v>
      </c>
      <c r="O23" s="43">
        <f t="shared" si="6"/>
        <v>49701.736904999998</v>
      </c>
      <c r="P23" s="56">
        <f t="shared" si="125"/>
        <v>8967.3860000000004</v>
      </c>
      <c r="Q23" s="56">
        <f t="shared" si="7"/>
        <v>2241.8465000000001</v>
      </c>
      <c r="R23" s="53">
        <f t="shared" si="8"/>
        <v>60910.969404999996</v>
      </c>
      <c r="S23" s="282"/>
      <c r="T23" s="17" t="s">
        <v>28</v>
      </c>
      <c r="U23" s="21">
        <f t="shared" si="9"/>
        <v>45285.299299999999</v>
      </c>
      <c r="V23" s="56">
        <f t="shared" si="10"/>
        <v>4913.4549740499997</v>
      </c>
      <c r="W23" s="43">
        <f t="shared" si="11"/>
        <v>50198.754274049999</v>
      </c>
      <c r="X23" s="56">
        <f t="shared" si="126"/>
        <v>9057.0598599999994</v>
      </c>
      <c r="Y23" s="56">
        <f t="shared" si="12"/>
        <v>2264.2649649999998</v>
      </c>
      <c r="Z23" s="53">
        <f t="shared" si="13"/>
        <v>61520.079099050003</v>
      </c>
      <c r="AA23" s="282"/>
      <c r="AB23" s="17" t="s">
        <v>28</v>
      </c>
      <c r="AC23" s="21">
        <f t="shared" si="113"/>
        <v>45285.299299999999</v>
      </c>
      <c r="AD23" s="56">
        <f t="shared" si="15"/>
        <v>4913.4549740499997</v>
      </c>
      <c r="AE23" s="43">
        <f t="shared" si="16"/>
        <v>50198.754274049999</v>
      </c>
      <c r="AF23" s="56">
        <f t="shared" si="127"/>
        <v>9057.0598599999994</v>
      </c>
      <c r="AG23" s="56">
        <f t="shared" si="17"/>
        <v>2264.2649649999998</v>
      </c>
      <c r="AH23" s="53">
        <f t="shared" si="18"/>
        <v>61520.079099050003</v>
      </c>
      <c r="AI23" s="282"/>
      <c r="AJ23" s="17" t="s">
        <v>28</v>
      </c>
      <c r="AK23" s="21">
        <f t="shared" si="19"/>
        <v>46077.792037750005</v>
      </c>
      <c r="AL23" s="56">
        <f t="shared" si="20"/>
        <v>5045.5182281336256</v>
      </c>
      <c r="AM23" s="43">
        <f t="shared" si="21"/>
        <v>51123.310265883629</v>
      </c>
      <c r="AN23" s="56">
        <f t="shared" si="128"/>
        <v>9215.558407550001</v>
      </c>
      <c r="AO23" s="56">
        <f t="shared" si="22"/>
        <v>2303.8896018875002</v>
      </c>
      <c r="AP23" s="53">
        <f t="shared" si="23"/>
        <v>62642.758275321132</v>
      </c>
      <c r="AQ23" s="282"/>
      <c r="AR23" s="17" t="s">
        <v>28</v>
      </c>
      <c r="AS23" s="21">
        <f t="shared" si="114"/>
        <v>46077.792037750005</v>
      </c>
      <c r="AT23" s="56">
        <f t="shared" si="25"/>
        <v>5091.596020171376</v>
      </c>
      <c r="AU23" s="43">
        <f t="shared" si="26"/>
        <v>51169.38805792138</v>
      </c>
      <c r="AV23" s="56">
        <f t="shared" si="129"/>
        <v>9215.558407550001</v>
      </c>
      <c r="AW23" s="56">
        <f t="shared" si="27"/>
        <v>2303.8896018875002</v>
      </c>
      <c r="AX23" s="53">
        <f t="shared" si="28"/>
        <v>62688.836067358883</v>
      </c>
      <c r="AY23" s="282"/>
      <c r="AZ23" s="17" t="s">
        <v>28</v>
      </c>
      <c r="BA23" s="21">
        <f t="shared" si="29"/>
        <v>46999.347878505003</v>
      </c>
      <c r="BB23" s="56">
        <f t="shared" si="30"/>
        <v>5193.427940574803</v>
      </c>
      <c r="BC23" s="43">
        <f t="shared" si="31"/>
        <v>52192.775819079805</v>
      </c>
      <c r="BD23" s="56">
        <f t="shared" si="130"/>
        <v>9399.8695757010009</v>
      </c>
      <c r="BE23" s="56">
        <f t="shared" si="32"/>
        <v>2349.9673939252502</v>
      </c>
      <c r="BF23" s="53">
        <f t="shared" si="33"/>
        <v>63942.612788706057</v>
      </c>
      <c r="BG23" s="282"/>
      <c r="BH23" s="17" t="s">
        <v>28</v>
      </c>
      <c r="BI23" s="370">
        <f t="shared" si="115"/>
        <v>47499.347878505003</v>
      </c>
      <c r="BJ23" s="370">
        <f t="shared" si="35"/>
        <v>5248.677940574803</v>
      </c>
      <c r="BK23" s="367">
        <f t="shared" si="36"/>
        <v>52748.025819079805</v>
      </c>
      <c r="BL23" s="370">
        <f t="shared" si="131"/>
        <v>9499.8695757010009</v>
      </c>
      <c r="BM23" s="370">
        <f t="shared" si="37"/>
        <v>2374.9673939252502</v>
      </c>
      <c r="BN23" s="368">
        <f t="shared" si="38"/>
        <v>64622.862788706057</v>
      </c>
      <c r="BO23" s="369"/>
      <c r="BP23" s="338" t="s">
        <v>28</v>
      </c>
      <c r="BQ23" s="370">
        <f t="shared" si="39"/>
        <v>47974.341357290054</v>
      </c>
      <c r="BR23" s="370">
        <f t="shared" si="40"/>
        <v>5301.1647199805511</v>
      </c>
      <c r="BS23" s="367">
        <f t="shared" si="41"/>
        <v>53275.506077270606</v>
      </c>
      <c r="BT23" s="370">
        <f t="shared" si="132"/>
        <v>9594.8682714580118</v>
      </c>
      <c r="BU23" s="370">
        <f t="shared" si="42"/>
        <v>2398.717067864503</v>
      </c>
      <c r="BV23" s="368">
        <f t="shared" si="43"/>
        <v>65269.091416593124</v>
      </c>
      <c r="BW23" s="369"/>
      <c r="BX23" s="338" t="s">
        <v>28</v>
      </c>
      <c r="BY23" s="370">
        <f t="shared" si="116"/>
        <v>49913.571598008755</v>
      </c>
      <c r="BZ23" s="370">
        <f t="shared" si="45"/>
        <v>5515.4496615799671</v>
      </c>
      <c r="CA23" s="367">
        <f t="shared" si="46"/>
        <v>55429.021259588721</v>
      </c>
      <c r="CB23" s="370">
        <f t="shared" si="133"/>
        <v>9982.7143196017514</v>
      </c>
      <c r="CC23" s="370">
        <f t="shared" si="47"/>
        <v>2495.6785799004379</v>
      </c>
      <c r="CD23" s="368">
        <f t="shared" si="48"/>
        <v>67907.414159090913</v>
      </c>
      <c r="CE23" s="282"/>
      <c r="CF23" s="338" t="s">
        <v>28</v>
      </c>
      <c r="CG23" s="370">
        <f t="shared" si="117"/>
        <v>50911.843029968928</v>
      </c>
      <c r="CH23" s="370">
        <f t="shared" si="50"/>
        <v>5625.7586548115669</v>
      </c>
      <c r="CI23" s="367">
        <f t="shared" si="51"/>
        <v>56537.601684780493</v>
      </c>
      <c r="CJ23" s="370">
        <f t="shared" si="134"/>
        <v>10182.368605993786</v>
      </c>
      <c r="CK23" s="370">
        <f t="shared" si="52"/>
        <v>2545.5921514984466</v>
      </c>
      <c r="CL23" s="368">
        <f t="shared" si="53"/>
        <v>69265.562442272727</v>
      </c>
      <c r="CM23" s="282"/>
      <c r="CN23" s="338" t="s">
        <v>28</v>
      </c>
      <c r="CO23" s="370">
        <f>CG23*101.5%</f>
        <v>51675.520675418455</v>
      </c>
      <c r="CP23" s="370">
        <f t="shared" si="55"/>
        <v>5710.1450346337397</v>
      </c>
      <c r="CQ23" s="367">
        <f t="shared" si="56"/>
        <v>57385.665710052192</v>
      </c>
      <c r="CR23" s="370">
        <f t="shared" si="135"/>
        <v>10335.104135083691</v>
      </c>
      <c r="CS23" s="370">
        <f t="shared" si="57"/>
        <v>2583.7760337709228</v>
      </c>
      <c r="CT23" s="368">
        <f t="shared" si="58"/>
        <v>70304.545878906807</v>
      </c>
      <c r="CU23" s="369"/>
      <c r="CV23" s="338" t="s">
        <v>28</v>
      </c>
      <c r="CW23" s="370">
        <f t="shared" ref="CW23:CW62" si="145">CO23*1.0225</f>
        <v>52838.219890615364</v>
      </c>
      <c r="CX23" s="370">
        <f t="shared" si="60"/>
        <v>5838.6232979129982</v>
      </c>
      <c r="CY23" s="367">
        <f t="shared" si="61"/>
        <v>58676.843188528364</v>
      </c>
      <c r="CZ23" s="370">
        <f t="shared" si="136"/>
        <v>10567.643978123073</v>
      </c>
      <c r="DA23" s="370">
        <f t="shared" si="62"/>
        <v>2641.9109945307682</v>
      </c>
      <c r="DB23" s="368">
        <f t="shared" si="63"/>
        <v>71886.398161182209</v>
      </c>
      <c r="DC23" s="369"/>
      <c r="DD23" s="338" t="s">
        <v>28</v>
      </c>
      <c r="DE23" s="370">
        <f t="shared" si="64"/>
        <v>53366.602089521519</v>
      </c>
      <c r="DF23" s="370">
        <f t="shared" si="65"/>
        <v>5897.0095308921282</v>
      </c>
      <c r="DG23" s="367">
        <f t="shared" si="66"/>
        <v>59263.611620413649</v>
      </c>
      <c r="DH23" s="370">
        <f t="shared" si="137"/>
        <v>10673.320417904304</v>
      </c>
      <c r="DI23" s="370">
        <f t="shared" si="67"/>
        <v>2668.330104476076</v>
      </c>
      <c r="DJ23" s="368">
        <f t="shared" si="68"/>
        <v>72605.262142794032</v>
      </c>
      <c r="DK23" s="369"/>
      <c r="DL23" s="338" t="s">
        <v>28</v>
      </c>
      <c r="DM23" s="370">
        <f t="shared" ref="DM23:DM46" si="146">DE23*1.01</f>
        <v>53900.268110416735</v>
      </c>
      <c r="DN23" s="370">
        <f t="shared" si="119"/>
        <v>6009.8798943114662</v>
      </c>
      <c r="DO23" s="367">
        <f t="shared" si="71"/>
        <v>59910.148004728202</v>
      </c>
      <c r="DP23" s="370">
        <f t="shared" si="138"/>
        <v>10780.053622083347</v>
      </c>
      <c r="DQ23" s="370">
        <f t="shared" si="72"/>
        <v>2695.0134055208368</v>
      </c>
      <c r="DR23" s="368">
        <f t="shared" si="73"/>
        <v>73385.215032332388</v>
      </c>
      <c r="DS23" s="369"/>
      <c r="DT23" s="338" t="s">
        <v>28</v>
      </c>
      <c r="DU23" s="370">
        <f t="shared" si="139"/>
        <v>54978.273472625071</v>
      </c>
      <c r="DV23" s="370">
        <f t="shared" si="120"/>
        <v>6130.0774921976954</v>
      </c>
      <c r="DW23" s="367">
        <f t="shared" si="76"/>
        <v>61108.350964822763</v>
      </c>
      <c r="DX23" s="370">
        <f t="shared" si="140"/>
        <v>10995.654694525016</v>
      </c>
      <c r="DY23" s="370">
        <f t="shared" si="77"/>
        <v>2748.9136736312539</v>
      </c>
      <c r="DZ23" s="368">
        <f t="shared" si="78"/>
        <v>74852.919332979029</v>
      </c>
      <c r="EA23" s="369"/>
      <c r="EB23" s="338" t="s">
        <v>28</v>
      </c>
      <c r="EC23" s="370">
        <f t="shared" si="79"/>
        <v>55528.056207351321</v>
      </c>
      <c r="ED23" s="370">
        <f t="shared" si="121"/>
        <v>6191.3782671196723</v>
      </c>
      <c r="EE23" s="367">
        <f t="shared" si="81"/>
        <v>61719.434474470996</v>
      </c>
      <c r="EF23" s="370">
        <f t="shared" si="141"/>
        <v>11105.611241470266</v>
      </c>
      <c r="EG23" s="370">
        <f t="shared" si="82"/>
        <v>2776.4028103675664</v>
      </c>
      <c r="EH23" s="368">
        <f t="shared" si="83"/>
        <v>75601.448526308828</v>
      </c>
      <c r="EI23" s="282"/>
      <c r="EJ23" s="338" t="s">
        <v>28</v>
      </c>
      <c r="EK23" s="370">
        <f t="shared" si="142"/>
        <v>56083.336769424837</v>
      </c>
      <c r="EL23" s="370">
        <f t="shared" si="122"/>
        <v>6253.2920497908699</v>
      </c>
      <c r="EM23" s="367">
        <f t="shared" si="86"/>
        <v>62336.628819215708</v>
      </c>
      <c r="EN23" s="370">
        <f t="shared" si="143"/>
        <v>11216.667353884968</v>
      </c>
      <c r="EO23" s="370">
        <f t="shared" si="87"/>
        <v>2804.166838471242</v>
      </c>
      <c r="EP23" s="368">
        <f t="shared" si="88"/>
        <v>76357.463011571919</v>
      </c>
      <c r="EQ23" s="282"/>
      <c r="ER23" s="338" t="s">
        <v>28</v>
      </c>
      <c r="ES23" s="370">
        <f t="shared" si="89"/>
        <v>56644.170137119087</v>
      </c>
      <c r="ET23" s="370">
        <f t="shared" si="123"/>
        <v>6315.8249702887779</v>
      </c>
      <c r="EU23" s="367">
        <f t="shared" si="91"/>
        <v>62959.995107407864</v>
      </c>
      <c r="EV23" s="370">
        <f t="shared" si="144"/>
        <v>11328.834027423818</v>
      </c>
      <c r="EW23" s="370">
        <f t="shared" si="92"/>
        <v>2832.2085068559545</v>
      </c>
      <c r="EX23" s="368">
        <f t="shared" si="93"/>
        <v>77121.037641687639</v>
      </c>
      <c r="EY23" s="282"/>
      <c r="EZ23" s="591"/>
      <c r="FA23" s="592"/>
      <c r="FB23" s="592"/>
    </row>
    <row r="24" spans="1:158" ht="14.45" customHeight="1" x14ac:dyDescent="0.25">
      <c r="A24" s="20"/>
      <c r="C24" s="344"/>
      <c r="D24" s="236" t="s">
        <v>29</v>
      </c>
      <c r="E24" s="21">
        <v>45871</v>
      </c>
      <c r="F24" s="56">
        <f t="shared" si="0"/>
        <v>4931.1324999999997</v>
      </c>
      <c r="G24" s="43">
        <f t="shared" si="1"/>
        <v>50802.1325</v>
      </c>
      <c r="H24" s="56">
        <f t="shared" si="124"/>
        <v>9174.2000000000007</v>
      </c>
      <c r="I24" s="56">
        <f t="shared" si="2"/>
        <v>2293.5500000000002</v>
      </c>
      <c r="J24" s="53">
        <f t="shared" si="3"/>
        <v>62269.882500000007</v>
      </c>
      <c r="L24" s="28" t="s">
        <v>29</v>
      </c>
      <c r="M24" s="21">
        <f t="shared" si="4"/>
        <v>46329.71</v>
      </c>
      <c r="N24" s="56">
        <f t="shared" si="5"/>
        <v>5026.7735350000003</v>
      </c>
      <c r="O24" s="43">
        <f t="shared" si="6"/>
        <v>51356.483534999999</v>
      </c>
      <c r="P24" s="56">
        <f t="shared" si="125"/>
        <v>9265.9420000000009</v>
      </c>
      <c r="Q24" s="56">
        <f t="shared" si="7"/>
        <v>2316.4855000000002</v>
      </c>
      <c r="R24" s="53">
        <f t="shared" si="8"/>
        <v>62938.911035000005</v>
      </c>
      <c r="S24" s="282"/>
      <c r="T24" s="28" t="s">
        <v>29</v>
      </c>
      <c r="U24" s="21">
        <f t="shared" si="9"/>
        <v>46793.007100000003</v>
      </c>
      <c r="V24" s="56">
        <f t="shared" si="10"/>
        <v>5077.0412703500006</v>
      </c>
      <c r="W24" s="43">
        <f t="shared" si="11"/>
        <v>51870.048370350007</v>
      </c>
      <c r="X24" s="56">
        <f t="shared" si="126"/>
        <v>9358.6014200000009</v>
      </c>
      <c r="Y24" s="56">
        <f t="shared" si="12"/>
        <v>2339.6503550000002</v>
      </c>
      <c r="Z24" s="53">
        <f t="shared" si="13"/>
        <v>63568.300145350004</v>
      </c>
      <c r="AA24" s="282"/>
      <c r="AB24" s="28" t="s">
        <v>29</v>
      </c>
      <c r="AC24" s="21">
        <f t="shared" si="113"/>
        <v>46793.007100000003</v>
      </c>
      <c r="AD24" s="56">
        <f t="shared" si="15"/>
        <v>5077.0412703500006</v>
      </c>
      <c r="AE24" s="43">
        <f t="shared" si="16"/>
        <v>51870.048370350007</v>
      </c>
      <c r="AF24" s="56">
        <f t="shared" si="127"/>
        <v>9358.6014200000009</v>
      </c>
      <c r="AG24" s="56">
        <f t="shared" si="17"/>
        <v>2339.6503550000002</v>
      </c>
      <c r="AH24" s="53">
        <f t="shared" si="18"/>
        <v>63568.300145350004</v>
      </c>
      <c r="AI24" s="282"/>
      <c r="AJ24" s="28" t="s">
        <v>29</v>
      </c>
      <c r="AK24" s="21">
        <f t="shared" si="19"/>
        <v>47611.884724250005</v>
      </c>
      <c r="AL24" s="56">
        <f t="shared" si="20"/>
        <v>5213.5013773053752</v>
      </c>
      <c r="AM24" s="43">
        <f t="shared" si="21"/>
        <v>52825.386101555378</v>
      </c>
      <c r="AN24" s="56">
        <f t="shared" si="128"/>
        <v>9522.3769448500007</v>
      </c>
      <c r="AO24" s="56">
        <f t="shared" si="22"/>
        <v>2380.5942362125002</v>
      </c>
      <c r="AP24" s="53">
        <f t="shared" si="23"/>
        <v>64728.357282617879</v>
      </c>
      <c r="AQ24" s="282"/>
      <c r="AR24" s="28" t="s">
        <v>29</v>
      </c>
      <c r="AS24" s="21">
        <f t="shared" si="114"/>
        <v>47611.884724250005</v>
      </c>
      <c r="AT24" s="56">
        <f t="shared" si="25"/>
        <v>5261.1132620296257</v>
      </c>
      <c r="AU24" s="43">
        <f t="shared" si="26"/>
        <v>52872.997986279632</v>
      </c>
      <c r="AV24" s="56">
        <f t="shared" si="129"/>
        <v>9522.3769448500007</v>
      </c>
      <c r="AW24" s="56">
        <f t="shared" si="27"/>
        <v>2380.5942362125002</v>
      </c>
      <c r="AX24" s="53">
        <f t="shared" si="28"/>
        <v>64775.969167342133</v>
      </c>
      <c r="AY24" s="282"/>
      <c r="AZ24" s="308" t="s">
        <v>29</v>
      </c>
      <c r="BA24" s="21">
        <f t="shared" si="29"/>
        <v>48564.122418735009</v>
      </c>
      <c r="BB24" s="56">
        <f t="shared" si="30"/>
        <v>5366.3355272702183</v>
      </c>
      <c r="BC24" s="43">
        <f t="shared" si="31"/>
        <v>53930.457946005226</v>
      </c>
      <c r="BD24" s="56">
        <f t="shared" si="130"/>
        <v>9712.8244837470029</v>
      </c>
      <c r="BE24" s="56">
        <f t="shared" si="32"/>
        <v>2428.2061209367507</v>
      </c>
      <c r="BF24" s="53">
        <f t="shared" si="33"/>
        <v>66071.488550688984</v>
      </c>
      <c r="BG24" s="282"/>
      <c r="BH24" s="17" t="s">
        <v>29</v>
      </c>
      <c r="BI24" s="370">
        <f t="shared" si="115"/>
        <v>49064.122418735009</v>
      </c>
      <c r="BJ24" s="370">
        <f t="shared" si="35"/>
        <v>5421.5855272702183</v>
      </c>
      <c r="BK24" s="367">
        <f t="shared" si="36"/>
        <v>54485.707946005226</v>
      </c>
      <c r="BL24" s="370">
        <f t="shared" si="131"/>
        <v>9812.8244837470029</v>
      </c>
      <c r="BM24" s="370">
        <f t="shared" si="37"/>
        <v>2453.2061209367507</v>
      </c>
      <c r="BN24" s="368">
        <f t="shared" si="38"/>
        <v>66751.738550688984</v>
      </c>
      <c r="BO24" s="369"/>
      <c r="BP24" s="338" t="s">
        <v>29</v>
      </c>
      <c r="BQ24" s="370">
        <f t="shared" si="39"/>
        <v>49554.763642922357</v>
      </c>
      <c r="BR24" s="370">
        <f t="shared" si="40"/>
        <v>5475.8013825429207</v>
      </c>
      <c r="BS24" s="367">
        <f t="shared" si="41"/>
        <v>55030.565025465279</v>
      </c>
      <c r="BT24" s="370">
        <f t="shared" si="132"/>
        <v>9910.9527285844724</v>
      </c>
      <c r="BU24" s="370">
        <f t="shared" si="42"/>
        <v>2477.7381821461181</v>
      </c>
      <c r="BV24" s="368">
        <f t="shared" si="43"/>
        <v>67419.25593619587</v>
      </c>
      <c r="BW24" s="369"/>
      <c r="BX24" s="338" t="s">
        <v>29</v>
      </c>
      <c r="BY24" s="370">
        <f t="shared" si="116"/>
        <v>51541.406552210028</v>
      </c>
      <c r="BZ24" s="370">
        <f t="shared" si="45"/>
        <v>5695.3254240192082</v>
      </c>
      <c r="CA24" s="367">
        <f t="shared" si="46"/>
        <v>57236.731976229239</v>
      </c>
      <c r="CB24" s="370">
        <f t="shared" si="133"/>
        <v>10308.281310442006</v>
      </c>
      <c r="CC24" s="370">
        <f t="shared" si="47"/>
        <v>2577.0703276105014</v>
      </c>
      <c r="CD24" s="368">
        <f t="shared" si="48"/>
        <v>70122.083614281757</v>
      </c>
      <c r="CE24" s="282"/>
      <c r="CF24" s="338" t="s">
        <v>29</v>
      </c>
      <c r="CG24" s="370">
        <f t="shared" si="117"/>
        <v>52572.234683254232</v>
      </c>
      <c r="CH24" s="370">
        <f t="shared" si="50"/>
        <v>5809.2319324995924</v>
      </c>
      <c r="CI24" s="367">
        <f t="shared" si="51"/>
        <v>58381.466615753823</v>
      </c>
      <c r="CJ24" s="370">
        <f t="shared" si="134"/>
        <v>10514.446936650847</v>
      </c>
      <c r="CK24" s="370">
        <f t="shared" si="52"/>
        <v>2628.6117341627119</v>
      </c>
      <c r="CL24" s="368">
        <f t="shared" si="53"/>
        <v>71524.525286567383</v>
      </c>
      <c r="CM24" s="282"/>
      <c r="CN24" s="338" t="s">
        <v>29</v>
      </c>
      <c r="CO24" s="370">
        <f t="shared" ref="CO24:CO30" si="147">CG24*101.5%</f>
        <v>53360.81820350304</v>
      </c>
      <c r="CP24" s="370">
        <f t="shared" si="55"/>
        <v>5896.3704114870861</v>
      </c>
      <c r="CQ24" s="367">
        <f t="shared" si="56"/>
        <v>59257.188614990126</v>
      </c>
      <c r="CR24" s="370">
        <f t="shared" si="135"/>
        <v>10672.163640700608</v>
      </c>
      <c r="CS24" s="370">
        <f t="shared" si="57"/>
        <v>2668.040910175152</v>
      </c>
      <c r="CT24" s="368">
        <f t="shared" si="58"/>
        <v>72597.393165865884</v>
      </c>
      <c r="CU24" s="369"/>
      <c r="CV24" s="338" t="s">
        <v>29</v>
      </c>
      <c r="CW24" s="370">
        <f t="shared" si="145"/>
        <v>54561.43661308186</v>
      </c>
      <c r="CX24" s="370">
        <f t="shared" si="60"/>
        <v>6029.0387457455454</v>
      </c>
      <c r="CY24" s="367">
        <f t="shared" si="61"/>
        <v>60590.475358827403</v>
      </c>
      <c r="CZ24" s="370">
        <f t="shared" si="136"/>
        <v>10912.287322616372</v>
      </c>
      <c r="DA24" s="370">
        <f t="shared" si="62"/>
        <v>2728.071830654093</v>
      </c>
      <c r="DB24" s="368">
        <f t="shared" si="63"/>
        <v>74230.834512097863</v>
      </c>
      <c r="DC24" s="369"/>
      <c r="DD24" s="338" t="s">
        <v>29</v>
      </c>
      <c r="DE24" s="370">
        <f t="shared" si="64"/>
        <v>55107.050979212676</v>
      </c>
      <c r="DF24" s="370">
        <f t="shared" si="65"/>
        <v>6089.3291332030003</v>
      </c>
      <c r="DG24" s="367">
        <f t="shared" si="66"/>
        <v>61196.380112415674</v>
      </c>
      <c r="DH24" s="370">
        <f t="shared" si="137"/>
        <v>11021.410195842536</v>
      </c>
      <c r="DI24" s="370">
        <f t="shared" si="67"/>
        <v>2755.3525489606341</v>
      </c>
      <c r="DJ24" s="368">
        <f t="shared" si="68"/>
        <v>74973.142857218845</v>
      </c>
      <c r="DK24" s="369"/>
      <c r="DL24" s="338" t="s">
        <v>29</v>
      </c>
      <c r="DM24" s="370">
        <f t="shared" si="146"/>
        <v>55658.1214890048</v>
      </c>
      <c r="DN24" s="370">
        <f t="shared" si="119"/>
        <v>6205.8805460240355</v>
      </c>
      <c r="DO24" s="367">
        <f t="shared" si="71"/>
        <v>61864.002035028832</v>
      </c>
      <c r="DP24" s="370">
        <f t="shared" si="138"/>
        <v>11131.624297800961</v>
      </c>
      <c r="DQ24" s="370">
        <f t="shared" si="72"/>
        <v>2782.9060744502403</v>
      </c>
      <c r="DR24" s="368">
        <f t="shared" si="73"/>
        <v>75778.532407280029</v>
      </c>
      <c r="DS24" s="369"/>
      <c r="DT24" s="338" t="s">
        <v>29</v>
      </c>
      <c r="DU24" s="370">
        <f t="shared" si="139"/>
        <v>56771.283918784895</v>
      </c>
      <c r="DV24" s="370">
        <f t="shared" si="120"/>
        <v>6329.9981569445163</v>
      </c>
      <c r="DW24" s="367">
        <f t="shared" si="76"/>
        <v>63101.28207572941</v>
      </c>
      <c r="DX24" s="370">
        <f t="shared" si="140"/>
        <v>11354.25678375698</v>
      </c>
      <c r="DY24" s="370">
        <f t="shared" si="77"/>
        <v>2838.5641959392451</v>
      </c>
      <c r="DZ24" s="368">
        <f t="shared" si="78"/>
        <v>77294.103055425629</v>
      </c>
      <c r="EA24" s="369"/>
      <c r="EB24" s="338" t="s">
        <v>29</v>
      </c>
      <c r="EC24" s="370">
        <f t="shared" si="79"/>
        <v>57338.996757972745</v>
      </c>
      <c r="ED24" s="370">
        <f t="shared" si="121"/>
        <v>6393.298138513961</v>
      </c>
      <c r="EE24" s="367">
        <f t="shared" si="81"/>
        <v>63732.29489648671</v>
      </c>
      <c r="EF24" s="370">
        <f t="shared" si="141"/>
        <v>11467.799351594549</v>
      </c>
      <c r="EG24" s="370">
        <f t="shared" si="82"/>
        <v>2866.9498378986373</v>
      </c>
      <c r="EH24" s="368">
        <f t="shared" si="83"/>
        <v>78067.044085979898</v>
      </c>
      <c r="EI24" s="282"/>
      <c r="EJ24" s="338" t="s">
        <v>29</v>
      </c>
      <c r="EK24" s="370">
        <f t="shared" si="142"/>
        <v>57912.386725552475</v>
      </c>
      <c r="EL24" s="370">
        <f t="shared" si="122"/>
        <v>6457.231119899101</v>
      </c>
      <c r="EM24" s="367">
        <f t="shared" si="86"/>
        <v>64369.617845451576</v>
      </c>
      <c r="EN24" s="370">
        <f t="shared" si="143"/>
        <v>11582.477345110496</v>
      </c>
      <c r="EO24" s="370">
        <f t="shared" si="87"/>
        <v>2895.6193362776239</v>
      </c>
      <c r="EP24" s="368">
        <f t="shared" si="88"/>
        <v>78847.7145268397</v>
      </c>
      <c r="EQ24" s="282"/>
      <c r="ER24" s="338" t="s">
        <v>29</v>
      </c>
      <c r="ES24" s="370">
        <f t="shared" si="89"/>
        <v>58491.510592808001</v>
      </c>
      <c r="ET24" s="370">
        <f t="shared" si="123"/>
        <v>6521.803431098092</v>
      </c>
      <c r="EU24" s="367">
        <f t="shared" si="91"/>
        <v>65013.314023906096</v>
      </c>
      <c r="EV24" s="370">
        <f t="shared" si="144"/>
        <v>11698.302118561602</v>
      </c>
      <c r="EW24" s="370">
        <f t="shared" si="92"/>
        <v>2924.5755296404004</v>
      </c>
      <c r="EX24" s="368">
        <f t="shared" si="93"/>
        <v>79636.191672108092</v>
      </c>
      <c r="EY24" s="282"/>
      <c r="EZ24" s="591"/>
      <c r="FA24" s="592"/>
      <c r="FB24" s="592"/>
    </row>
    <row r="25" spans="1:158" ht="14.45" customHeight="1" x14ac:dyDescent="0.25">
      <c r="A25" s="23"/>
      <c r="C25" s="345"/>
      <c r="D25" s="338" t="s">
        <v>31</v>
      </c>
      <c r="E25" s="21">
        <v>47390</v>
      </c>
      <c r="F25" s="56">
        <f t="shared" si="0"/>
        <v>5094.4250000000002</v>
      </c>
      <c r="G25" s="43">
        <f t="shared" si="1"/>
        <v>52484.425000000003</v>
      </c>
      <c r="H25" s="56">
        <f t="shared" si="124"/>
        <v>9478</v>
      </c>
      <c r="I25" s="56">
        <f t="shared" si="2"/>
        <v>2369.5</v>
      </c>
      <c r="J25" s="53">
        <f t="shared" si="3"/>
        <v>64331.925000000003</v>
      </c>
      <c r="L25" s="17" t="s">
        <v>31</v>
      </c>
      <c r="M25" s="21">
        <f t="shared" si="4"/>
        <v>47863.9</v>
      </c>
      <c r="N25" s="56">
        <f t="shared" si="5"/>
        <v>5193.23315</v>
      </c>
      <c r="O25" s="43">
        <f t="shared" si="6"/>
        <v>53057.133150000001</v>
      </c>
      <c r="P25" s="56">
        <f t="shared" si="125"/>
        <v>9572.7800000000007</v>
      </c>
      <c r="Q25" s="56">
        <f t="shared" si="7"/>
        <v>2393.1950000000002</v>
      </c>
      <c r="R25" s="53">
        <f t="shared" si="8"/>
        <v>65023.10815</v>
      </c>
      <c r="S25" s="282"/>
      <c r="T25" s="17" t="s">
        <v>31</v>
      </c>
      <c r="U25" s="21">
        <f t="shared" si="9"/>
        <v>48342.539000000004</v>
      </c>
      <c r="V25" s="56">
        <f t="shared" si="10"/>
        <v>5245.1654815000002</v>
      </c>
      <c r="W25" s="43">
        <f t="shared" si="11"/>
        <v>53587.704481500004</v>
      </c>
      <c r="X25" s="56">
        <f t="shared" si="126"/>
        <v>9668.5078000000012</v>
      </c>
      <c r="Y25" s="56">
        <f t="shared" si="12"/>
        <v>2417.1269500000003</v>
      </c>
      <c r="Z25" s="53">
        <f t="shared" si="13"/>
        <v>65673.339231500009</v>
      </c>
      <c r="AA25" s="282"/>
      <c r="AB25" s="17" t="s">
        <v>31</v>
      </c>
      <c r="AC25" s="21">
        <f t="shared" si="113"/>
        <v>48342.539000000004</v>
      </c>
      <c r="AD25" s="56">
        <f t="shared" si="15"/>
        <v>5245.1654815000002</v>
      </c>
      <c r="AE25" s="43">
        <f t="shared" si="16"/>
        <v>53587.704481500004</v>
      </c>
      <c r="AF25" s="56">
        <f t="shared" si="127"/>
        <v>9668.5078000000012</v>
      </c>
      <c r="AG25" s="56">
        <f t="shared" si="17"/>
        <v>2417.1269500000003</v>
      </c>
      <c r="AH25" s="53">
        <f t="shared" si="18"/>
        <v>65673.339231500009</v>
      </c>
      <c r="AI25" s="282"/>
      <c r="AJ25" s="17" t="s">
        <v>31</v>
      </c>
      <c r="AK25" s="21">
        <f t="shared" si="19"/>
        <v>49188.533432500008</v>
      </c>
      <c r="AL25" s="56">
        <f t="shared" si="20"/>
        <v>5386.1444108587511</v>
      </c>
      <c r="AM25" s="43">
        <f t="shared" si="21"/>
        <v>54574.677843358761</v>
      </c>
      <c r="AN25" s="56">
        <f t="shared" si="128"/>
        <v>9837.7066865000015</v>
      </c>
      <c r="AO25" s="56">
        <f t="shared" si="22"/>
        <v>2459.4266716250004</v>
      </c>
      <c r="AP25" s="53">
        <f t="shared" si="23"/>
        <v>66871.811201483768</v>
      </c>
      <c r="AQ25" s="282"/>
      <c r="AR25" s="17" t="s">
        <v>31</v>
      </c>
      <c r="AS25" s="21">
        <f t="shared" si="114"/>
        <v>49188.533432500008</v>
      </c>
      <c r="AT25" s="56">
        <f t="shared" si="25"/>
        <v>5435.3329442912509</v>
      </c>
      <c r="AU25" s="43">
        <f t="shared" si="26"/>
        <v>54623.866376791259</v>
      </c>
      <c r="AV25" s="56">
        <f t="shared" si="129"/>
        <v>9837.7066865000015</v>
      </c>
      <c r="AW25" s="56">
        <f t="shared" si="27"/>
        <v>2459.4266716250004</v>
      </c>
      <c r="AX25" s="53">
        <f t="shared" si="28"/>
        <v>66920.999734916259</v>
      </c>
      <c r="AY25" s="282"/>
      <c r="AZ25" s="17" t="s">
        <v>31</v>
      </c>
      <c r="BA25" s="21">
        <f t="shared" si="29"/>
        <v>50172.30410115001</v>
      </c>
      <c r="BB25" s="56">
        <f t="shared" si="30"/>
        <v>5544.0396031770761</v>
      </c>
      <c r="BC25" s="43">
        <f t="shared" si="31"/>
        <v>55716.343704327082</v>
      </c>
      <c r="BD25" s="56">
        <f t="shared" si="130"/>
        <v>10034.460820230002</v>
      </c>
      <c r="BE25" s="56">
        <f t="shared" si="32"/>
        <v>2508.6152050575006</v>
      </c>
      <c r="BF25" s="53">
        <f t="shared" si="33"/>
        <v>68259.419729614587</v>
      </c>
      <c r="BG25" s="282"/>
      <c r="BH25" s="17" t="s">
        <v>31</v>
      </c>
      <c r="BI25" s="370">
        <f>BA25*1.01</f>
        <v>50674.027142161511</v>
      </c>
      <c r="BJ25" s="370">
        <f t="shared" si="35"/>
        <v>5599.4799992088474</v>
      </c>
      <c r="BK25" s="367">
        <f t="shared" si="36"/>
        <v>56273.507141370355</v>
      </c>
      <c r="BL25" s="370">
        <f t="shared" si="131"/>
        <v>10134.805428432303</v>
      </c>
      <c r="BM25" s="370">
        <f t="shared" si="37"/>
        <v>2533.7013571080756</v>
      </c>
      <c r="BN25" s="368">
        <f t="shared" si="38"/>
        <v>68942.013926910731</v>
      </c>
      <c r="BO25" s="369"/>
      <c r="BP25" s="338" t="s">
        <v>31</v>
      </c>
      <c r="BQ25" s="370">
        <f t="shared" si="39"/>
        <v>51180.767413583126</v>
      </c>
      <c r="BR25" s="370">
        <f t="shared" si="40"/>
        <v>5655.4747992009352</v>
      </c>
      <c r="BS25" s="367">
        <f t="shared" si="41"/>
        <v>56836.242212784062</v>
      </c>
      <c r="BT25" s="370">
        <f t="shared" si="132"/>
        <v>10236.153482716625</v>
      </c>
      <c r="BU25" s="370">
        <f t="shared" si="42"/>
        <v>2559.0383706791563</v>
      </c>
      <c r="BV25" s="368">
        <f t="shared" si="43"/>
        <v>69631.434066179849</v>
      </c>
      <c r="BW25" s="369"/>
      <c r="BX25" s="338" t="s">
        <v>31</v>
      </c>
      <c r="BY25" s="370">
        <f>BQ25*1.03*1.01</f>
        <v>53243.352340350524</v>
      </c>
      <c r="BZ25" s="370">
        <f t="shared" si="45"/>
        <v>5883.3904336087326</v>
      </c>
      <c r="CA25" s="367">
        <f t="shared" si="46"/>
        <v>59126.742773959253</v>
      </c>
      <c r="CB25" s="370">
        <f t="shared" si="133"/>
        <v>10648.670468070106</v>
      </c>
      <c r="CC25" s="370">
        <f t="shared" si="47"/>
        <v>2662.1676170175265</v>
      </c>
      <c r="CD25" s="368">
        <f t="shared" si="48"/>
        <v>72437.580859046881</v>
      </c>
      <c r="CE25" s="282"/>
      <c r="CF25" s="338" t="s">
        <v>31</v>
      </c>
      <c r="CG25" s="370">
        <f t="shared" si="117"/>
        <v>54308.219387157536</v>
      </c>
      <c r="CH25" s="370">
        <f t="shared" si="50"/>
        <v>6001.0582422809075</v>
      </c>
      <c r="CI25" s="367">
        <f t="shared" si="51"/>
        <v>60309.277629438446</v>
      </c>
      <c r="CJ25" s="370">
        <f t="shared" si="134"/>
        <v>10861.643877431508</v>
      </c>
      <c r="CK25" s="370">
        <f t="shared" si="52"/>
        <v>2715.4109693578771</v>
      </c>
      <c r="CL25" s="368">
        <f t="shared" si="53"/>
        <v>73886.332476227835</v>
      </c>
      <c r="CM25" s="282"/>
      <c r="CN25" s="338" t="s">
        <v>31</v>
      </c>
      <c r="CO25" s="370">
        <f t="shared" si="147"/>
        <v>55122.842677964894</v>
      </c>
      <c r="CP25" s="370">
        <f t="shared" si="55"/>
        <v>6091.0741159151212</v>
      </c>
      <c r="CQ25" s="367">
        <f t="shared" si="56"/>
        <v>61213.916793880016</v>
      </c>
      <c r="CR25" s="370">
        <f t="shared" si="135"/>
        <v>11024.56853559298</v>
      </c>
      <c r="CS25" s="370">
        <f t="shared" si="57"/>
        <v>2756.142133898245</v>
      </c>
      <c r="CT25" s="368">
        <f t="shared" si="58"/>
        <v>74994.627463371246</v>
      </c>
      <c r="CU25" s="369"/>
      <c r="CV25" s="338" t="s">
        <v>31</v>
      </c>
      <c r="CW25" s="370">
        <f t="shared" si="145"/>
        <v>56363.106638219106</v>
      </c>
      <c r="CX25" s="370">
        <f t="shared" si="60"/>
        <v>6228.1232835232113</v>
      </c>
      <c r="CY25" s="367">
        <f t="shared" si="61"/>
        <v>62591.229921742313</v>
      </c>
      <c r="CZ25" s="370">
        <f t="shared" si="136"/>
        <v>11272.621327643821</v>
      </c>
      <c r="DA25" s="370">
        <f t="shared" si="62"/>
        <v>2818.1553319109553</v>
      </c>
      <c r="DB25" s="368">
        <f t="shared" si="63"/>
        <v>76682.006581297086</v>
      </c>
      <c r="DC25" s="369"/>
      <c r="DD25" s="338" t="s">
        <v>31</v>
      </c>
      <c r="DE25" s="370">
        <f t="shared" si="64"/>
        <v>56926.737704601299</v>
      </c>
      <c r="DF25" s="370">
        <f t="shared" si="65"/>
        <v>6290.4045163584433</v>
      </c>
      <c r="DG25" s="367">
        <f t="shared" si="66"/>
        <v>63217.142220959744</v>
      </c>
      <c r="DH25" s="370">
        <f t="shared" si="137"/>
        <v>11385.34754092026</v>
      </c>
      <c r="DI25" s="370">
        <f t="shared" si="67"/>
        <v>2846.336885230065</v>
      </c>
      <c r="DJ25" s="368">
        <f t="shared" si="68"/>
        <v>77448.826647110065</v>
      </c>
      <c r="DK25" s="369"/>
      <c r="DL25" s="338" t="s">
        <v>31</v>
      </c>
      <c r="DM25" s="370">
        <f t="shared" si="146"/>
        <v>57496.005081647316</v>
      </c>
      <c r="DN25" s="370">
        <f t="shared" si="119"/>
        <v>6410.804566603676</v>
      </c>
      <c r="DO25" s="367">
        <f t="shared" si="71"/>
        <v>63906.809648250994</v>
      </c>
      <c r="DP25" s="370">
        <f t="shared" si="138"/>
        <v>11499.201016329464</v>
      </c>
      <c r="DQ25" s="370">
        <f t="shared" si="72"/>
        <v>2874.8002540823659</v>
      </c>
      <c r="DR25" s="368">
        <f t="shared" si="73"/>
        <v>78280.810918662828</v>
      </c>
      <c r="DS25" s="369"/>
      <c r="DT25" s="338" t="s">
        <v>31</v>
      </c>
      <c r="DU25" s="370">
        <f t="shared" si="139"/>
        <v>58645.925183280262</v>
      </c>
      <c r="DV25" s="370">
        <f t="shared" si="120"/>
        <v>6539.0206579357491</v>
      </c>
      <c r="DW25" s="367">
        <f t="shared" si="76"/>
        <v>65184.945841216009</v>
      </c>
      <c r="DX25" s="370">
        <f t="shared" si="140"/>
        <v>11729.185036656054</v>
      </c>
      <c r="DY25" s="370">
        <f t="shared" si="77"/>
        <v>2932.2962591640135</v>
      </c>
      <c r="DZ25" s="368">
        <f t="shared" si="78"/>
        <v>79846.427137036066</v>
      </c>
      <c r="EA25" s="369"/>
      <c r="EB25" s="338" t="s">
        <v>31</v>
      </c>
      <c r="EC25" s="370">
        <f t="shared" si="79"/>
        <v>59232.384435113068</v>
      </c>
      <c r="ED25" s="370">
        <f t="shared" si="121"/>
        <v>6604.4108645151073</v>
      </c>
      <c r="EE25" s="367">
        <f t="shared" si="81"/>
        <v>65836.795299628182</v>
      </c>
      <c r="EF25" s="370">
        <f t="shared" si="141"/>
        <v>11846.476887022614</v>
      </c>
      <c r="EG25" s="370">
        <f t="shared" si="82"/>
        <v>2961.6192217556536</v>
      </c>
      <c r="EH25" s="368">
        <f t="shared" si="83"/>
        <v>80644.891408406445</v>
      </c>
      <c r="EI25" s="282"/>
      <c r="EJ25" s="338" t="s">
        <v>31</v>
      </c>
      <c r="EK25" s="370">
        <f t="shared" si="142"/>
        <v>59824.708279464197</v>
      </c>
      <c r="EL25" s="370">
        <f t="shared" si="122"/>
        <v>6670.4549731602583</v>
      </c>
      <c r="EM25" s="367">
        <f t="shared" si="86"/>
        <v>66495.16325262445</v>
      </c>
      <c r="EN25" s="370">
        <f t="shared" si="143"/>
        <v>11964.941655892841</v>
      </c>
      <c r="EO25" s="370">
        <f t="shared" si="87"/>
        <v>2991.2354139732101</v>
      </c>
      <c r="EP25" s="368">
        <f t="shared" si="88"/>
        <v>81451.340322490491</v>
      </c>
      <c r="EQ25" s="282"/>
      <c r="ER25" s="338" t="s">
        <v>31</v>
      </c>
      <c r="ES25" s="370">
        <f t="shared" si="89"/>
        <v>60422.955362258843</v>
      </c>
      <c r="ET25" s="370">
        <f t="shared" si="123"/>
        <v>6737.1595228918613</v>
      </c>
      <c r="EU25" s="367">
        <f t="shared" si="91"/>
        <v>67160.114885150702</v>
      </c>
      <c r="EV25" s="370">
        <f t="shared" si="144"/>
        <v>12084.591072451769</v>
      </c>
      <c r="EW25" s="370">
        <f t="shared" si="92"/>
        <v>3021.1477681129422</v>
      </c>
      <c r="EX25" s="368">
        <f t="shared" si="93"/>
        <v>82265.853725715424</v>
      </c>
      <c r="EY25" s="282"/>
      <c r="EZ25" s="591"/>
      <c r="FA25" s="592"/>
      <c r="FB25" s="592"/>
    </row>
    <row r="26" spans="1:158" ht="14.45" customHeight="1" x14ac:dyDescent="0.25">
      <c r="A26" s="23"/>
      <c r="C26" s="346"/>
      <c r="D26" s="338" t="s">
        <v>32</v>
      </c>
      <c r="E26" s="21">
        <v>48932</v>
      </c>
      <c r="F26" s="56">
        <f t="shared" si="0"/>
        <v>5260.19</v>
      </c>
      <c r="G26" s="43">
        <f t="shared" si="1"/>
        <v>54192.19</v>
      </c>
      <c r="H26" s="56">
        <f t="shared" si="124"/>
        <v>9786.4</v>
      </c>
      <c r="I26" s="56">
        <f t="shared" si="2"/>
        <v>2446.6</v>
      </c>
      <c r="J26" s="53">
        <f t="shared" si="3"/>
        <v>66425.19</v>
      </c>
      <c r="L26" s="17" t="s">
        <v>32</v>
      </c>
      <c r="M26" s="21">
        <f t="shared" si="4"/>
        <v>49421.32</v>
      </c>
      <c r="N26" s="56">
        <f t="shared" si="5"/>
        <v>5362.2132199999996</v>
      </c>
      <c r="O26" s="43">
        <f t="shared" si="6"/>
        <v>54783.533219999998</v>
      </c>
      <c r="P26" s="56">
        <f t="shared" si="125"/>
        <v>9884.264000000001</v>
      </c>
      <c r="Q26" s="56">
        <f t="shared" si="7"/>
        <v>2471.0660000000003</v>
      </c>
      <c r="R26" s="53">
        <f t="shared" si="8"/>
        <v>67138.863219999999</v>
      </c>
      <c r="S26" s="282"/>
      <c r="T26" s="17" t="s">
        <v>32</v>
      </c>
      <c r="U26" s="21">
        <f t="shared" si="9"/>
        <v>49915.533199999998</v>
      </c>
      <c r="V26" s="56">
        <f t="shared" si="10"/>
        <v>5415.8353521999998</v>
      </c>
      <c r="W26" s="43">
        <f t="shared" si="11"/>
        <v>55331.368552200001</v>
      </c>
      <c r="X26" s="56">
        <f t="shared" si="126"/>
        <v>9983.10664</v>
      </c>
      <c r="Y26" s="56">
        <f t="shared" si="12"/>
        <v>2495.77666</v>
      </c>
      <c r="Z26" s="53">
        <f t="shared" si="13"/>
        <v>67810.251852200003</v>
      </c>
      <c r="AA26" s="282"/>
      <c r="AB26" s="17" t="s">
        <v>32</v>
      </c>
      <c r="AC26" s="21">
        <f t="shared" si="113"/>
        <v>49915.533199999998</v>
      </c>
      <c r="AD26" s="56">
        <f t="shared" si="15"/>
        <v>5415.8353521999998</v>
      </c>
      <c r="AE26" s="43">
        <f t="shared" si="16"/>
        <v>55331.368552200001</v>
      </c>
      <c r="AF26" s="56">
        <f t="shared" si="127"/>
        <v>9983.10664</v>
      </c>
      <c r="AG26" s="56">
        <f t="shared" si="17"/>
        <v>2495.77666</v>
      </c>
      <c r="AH26" s="53">
        <f t="shared" si="18"/>
        <v>67810.251852200003</v>
      </c>
      <c r="AI26" s="282"/>
      <c r="AJ26" s="17" t="s">
        <v>32</v>
      </c>
      <c r="AK26" s="21">
        <f t="shared" si="19"/>
        <v>50789.055031000004</v>
      </c>
      <c r="AL26" s="56">
        <f t="shared" si="20"/>
        <v>5561.4015258945001</v>
      </c>
      <c r="AM26" s="43">
        <f t="shared" si="21"/>
        <v>56350.456556894504</v>
      </c>
      <c r="AN26" s="56">
        <f t="shared" si="128"/>
        <v>10157.811006200001</v>
      </c>
      <c r="AO26" s="56">
        <f t="shared" si="22"/>
        <v>2539.4527515500004</v>
      </c>
      <c r="AP26" s="53">
        <f t="shared" si="23"/>
        <v>69047.720314644495</v>
      </c>
      <c r="AQ26" s="282"/>
      <c r="AR26" s="17" t="s">
        <v>32</v>
      </c>
      <c r="AS26" s="21">
        <f t="shared" si="114"/>
        <v>50789.055031000004</v>
      </c>
      <c r="AT26" s="56">
        <f t="shared" si="25"/>
        <v>5612.1905809255004</v>
      </c>
      <c r="AU26" s="43">
        <f t="shared" si="26"/>
        <v>56401.245611925508</v>
      </c>
      <c r="AV26" s="56">
        <f t="shared" si="129"/>
        <v>10157.811006200001</v>
      </c>
      <c r="AW26" s="56">
        <f t="shared" si="27"/>
        <v>2539.4527515500004</v>
      </c>
      <c r="AX26" s="53">
        <f t="shared" si="28"/>
        <v>69098.509369675507</v>
      </c>
      <c r="AY26" s="282"/>
      <c r="AZ26" s="17" t="s">
        <v>32</v>
      </c>
      <c r="BA26" s="21">
        <f t="shared" si="29"/>
        <v>51804.836131620003</v>
      </c>
      <c r="BB26" s="56">
        <f t="shared" si="30"/>
        <v>5724.4343925440107</v>
      </c>
      <c r="BC26" s="43">
        <f t="shared" si="31"/>
        <v>57529.270524164014</v>
      </c>
      <c r="BD26" s="56">
        <f t="shared" si="130"/>
        <v>10360.967226324001</v>
      </c>
      <c r="BE26" s="56">
        <f t="shared" si="32"/>
        <v>2590.2418065810002</v>
      </c>
      <c r="BF26" s="53">
        <f t="shared" si="33"/>
        <v>70480.479557069018</v>
      </c>
      <c r="BG26" s="282"/>
      <c r="BH26" s="17" t="s">
        <v>32</v>
      </c>
      <c r="BI26" s="370">
        <f t="shared" ref="BI26:BI30" si="148">BA26*1.01</f>
        <v>52322.884492936202</v>
      </c>
      <c r="BJ26" s="370">
        <f t="shared" si="35"/>
        <v>5781.6787364694501</v>
      </c>
      <c r="BK26" s="367">
        <f t="shared" si="36"/>
        <v>58104.563229405656</v>
      </c>
      <c r="BL26" s="370">
        <f t="shared" si="131"/>
        <v>10464.576898587242</v>
      </c>
      <c r="BM26" s="370">
        <f t="shared" si="37"/>
        <v>2616.1442246468105</v>
      </c>
      <c r="BN26" s="368">
        <f t="shared" si="38"/>
        <v>71185.284352639705</v>
      </c>
      <c r="BO26" s="369"/>
      <c r="BP26" s="338" t="s">
        <v>32</v>
      </c>
      <c r="BQ26" s="370">
        <f t="shared" si="39"/>
        <v>52846.113337865565</v>
      </c>
      <c r="BR26" s="370">
        <f t="shared" si="40"/>
        <v>5839.4955238341454</v>
      </c>
      <c r="BS26" s="367">
        <f t="shared" si="41"/>
        <v>58685.608861699708</v>
      </c>
      <c r="BT26" s="370">
        <f t="shared" si="132"/>
        <v>10569.222667573114</v>
      </c>
      <c r="BU26" s="370">
        <f t="shared" si="42"/>
        <v>2642.3056668932786</v>
      </c>
      <c r="BV26" s="368">
        <f t="shared" si="43"/>
        <v>71897.137196166106</v>
      </c>
      <c r="BW26" s="369"/>
      <c r="BX26" s="338" t="s">
        <v>32</v>
      </c>
      <c r="BY26" s="370">
        <f t="shared" ref="BY26:BY30" si="149">BQ26*1.03*1.01</f>
        <v>54975.811705381551</v>
      </c>
      <c r="BZ26" s="370">
        <f t="shared" si="45"/>
        <v>6074.8271934446611</v>
      </c>
      <c r="CA26" s="367">
        <f t="shared" si="46"/>
        <v>61050.638898826212</v>
      </c>
      <c r="CB26" s="370">
        <f t="shared" si="133"/>
        <v>10995.162341076311</v>
      </c>
      <c r="CC26" s="370">
        <f t="shared" si="47"/>
        <v>2748.7905852690778</v>
      </c>
      <c r="CD26" s="368">
        <f t="shared" si="48"/>
        <v>74794.591825171592</v>
      </c>
      <c r="CE26" s="282"/>
      <c r="CF26" s="338" t="s">
        <v>32</v>
      </c>
      <c r="CG26" s="370">
        <f t="shared" si="117"/>
        <v>56075.32793948918</v>
      </c>
      <c r="CH26" s="370">
        <f t="shared" si="50"/>
        <v>6196.3237373135544</v>
      </c>
      <c r="CI26" s="367">
        <f t="shared" si="51"/>
        <v>62271.651676802736</v>
      </c>
      <c r="CJ26" s="370">
        <f t="shared" si="134"/>
        <v>11215.065587897836</v>
      </c>
      <c r="CK26" s="370">
        <f t="shared" si="52"/>
        <v>2803.766396974459</v>
      </c>
      <c r="CL26" s="368">
        <f t="shared" si="53"/>
        <v>76290.483661675025</v>
      </c>
      <c r="CM26" s="282"/>
      <c r="CN26" s="338" t="s">
        <v>32</v>
      </c>
      <c r="CO26" s="370">
        <f t="shared" si="147"/>
        <v>56916.457858581511</v>
      </c>
      <c r="CP26" s="370">
        <f t="shared" si="55"/>
        <v>6289.2685933732573</v>
      </c>
      <c r="CQ26" s="367">
        <f t="shared" si="56"/>
        <v>63205.726451954768</v>
      </c>
      <c r="CR26" s="370">
        <f t="shared" si="135"/>
        <v>11383.291571716303</v>
      </c>
      <c r="CS26" s="370">
        <f t="shared" si="57"/>
        <v>2845.8228929290758</v>
      </c>
      <c r="CT26" s="368">
        <f t="shared" si="58"/>
        <v>77434.840916600151</v>
      </c>
      <c r="CU26" s="369"/>
      <c r="CV26" s="338" t="s">
        <v>32</v>
      </c>
      <c r="CW26" s="370">
        <f t="shared" si="145"/>
        <v>58197.078160399593</v>
      </c>
      <c r="CX26" s="370">
        <f t="shared" si="60"/>
        <v>6430.7771367241548</v>
      </c>
      <c r="CY26" s="367">
        <f t="shared" si="61"/>
        <v>64627.855297123751</v>
      </c>
      <c r="CZ26" s="370">
        <f t="shared" si="136"/>
        <v>11639.415632079919</v>
      </c>
      <c r="DA26" s="370">
        <f t="shared" si="62"/>
        <v>2909.8539080199798</v>
      </c>
      <c r="DB26" s="368">
        <f t="shared" si="63"/>
        <v>79177.124837223659</v>
      </c>
      <c r="DC26" s="369"/>
      <c r="DD26" s="338" t="s">
        <v>32</v>
      </c>
      <c r="DE26" s="370">
        <f t="shared" si="64"/>
        <v>58779.048942003588</v>
      </c>
      <c r="DF26" s="370">
        <f t="shared" si="65"/>
        <v>6495.0849080913968</v>
      </c>
      <c r="DG26" s="367">
        <f t="shared" si="66"/>
        <v>65274.133850094986</v>
      </c>
      <c r="DH26" s="370">
        <f t="shared" si="137"/>
        <v>11755.809788400718</v>
      </c>
      <c r="DI26" s="370">
        <f t="shared" si="67"/>
        <v>2938.9524471001796</v>
      </c>
      <c r="DJ26" s="368">
        <f t="shared" si="68"/>
        <v>79968.896085595887</v>
      </c>
      <c r="DK26" s="369"/>
      <c r="DL26" s="338" t="s">
        <v>32</v>
      </c>
      <c r="DM26" s="370">
        <f t="shared" si="146"/>
        <v>59366.839431423621</v>
      </c>
      <c r="DN26" s="370">
        <f t="shared" si="119"/>
        <v>6619.4025966037343</v>
      </c>
      <c r="DO26" s="367">
        <f t="shared" si="71"/>
        <v>65986.242028027351</v>
      </c>
      <c r="DP26" s="370">
        <f t="shared" si="138"/>
        <v>11873.367886284725</v>
      </c>
      <c r="DQ26" s="370">
        <f t="shared" si="72"/>
        <v>2968.3419715711811</v>
      </c>
      <c r="DR26" s="368">
        <f t="shared" si="73"/>
        <v>80827.95188588326</v>
      </c>
      <c r="DS26" s="369"/>
      <c r="DT26" s="338" t="s">
        <v>32</v>
      </c>
      <c r="DU26" s="370">
        <f t="shared" si="139"/>
        <v>60554.176220052097</v>
      </c>
      <c r="DV26" s="370">
        <f t="shared" si="120"/>
        <v>6751.7906485358089</v>
      </c>
      <c r="DW26" s="367">
        <f t="shared" si="76"/>
        <v>67305.966868587901</v>
      </c>
      <c r="DX26" s="370">
        <f t="shared" si="140"/>
        <v>12110.835244010421</v>
      </c>
      <c r="DY26" s="370">
        <f t="shared" si="77"/>
        <v>3027.7088110026052</v>
      </c>
      <c r="DZ26" s="368">
        <f t="shared" si="78"/>
        <v>82444.51092360093</v>
      </c>
      <c r="EA26" s="369"/>
      <c r="EB26" s="338" t="s">
        <v>32</v>
      </c>
      <c r="EC26" s="370">
        <f t="shared" si="79"/>
        <v>61159.717982252616</v>
      </c>
      <c r="ED26" s="370">
        <f t="shared" si="121"/>
        <v>6819.3085550211672</v>
      </c>
      <c r="EE26" s="367">
        <f t="shared" si="81"/>
        <v>67979.026537273778</v>
      </c>
      <c r="EF26" s="370">
        <f t="shared" si="141"/>
        <v>12231.943596450525</v>
      </c>
      <c r="EG26" s="370">
        <f t="shared" si="82"/>
        <v>3057.9858991126312</v>
      </c>
      <c r="EH26" s="368">
        <f t="shared" si="83"/>
        <v>83268.956032836926</v>
      </c>
      <c r="EI26" s="282"/>
      <c r="EJ26" s="338" t="s">
        <v>32</v>
      </c>
      <c r="EK26" s="370">
        <f t="shared" si="142"/>
        <v>61771.315162075145</v>
      </c>
      <c r="EL26" s="370">
        <f t="shared" si="122"/>
        <v>6887.5016405713786</v>
      </c>
      <c r="EM26" s="367">
        <f t="shared" si="86"/>
        <v>68658.816802646528</v>
      </c>
      <c r="EN26" s="370">
        <f t="shared" si="143"/>
        <v>12354.26303241503</v>
      </c>
      <c r="EO26" s="370">
        <f t="shared" si="87"/>
        <v>3088.5657581037576</v>
      </c>
      <c r="EP26" s="368">
        <f t="shared" si="88"/>
        <v>84101.645593165318</v>
      </c>
      <c r="EQ26" s="282"/>
      <c r="ER26" s="338" t="s">
        <v>32</v>
      </c>
      <c r="ES26" s="370">
        <f t="shared" si="89"/>
        <v>62389.028313695897</v>
      </c>
      <c r="ET26" s="370">
        <f t="shared" si="123"/>
        <v>6956.3766569770924</v>
      </c>
      <c r="EU26" s="367">
        <f t="shared" si="91"/>
        <v>69345.404970672986</v>
      </c>
      <c r="EV26" s="370">
        <f t="shared" si="144"/>
        <v>12477.80566273918</v>
      </c>
      <c r="EW26" s="370">
        <f t="shared" si="92"/>
        <v>3119.4514156847949</v>
      </c>
      <c r="EX26" s="368">
        <f t="shared" si="93"/>
        <v>84942.662049096965</v>
      </c>
      <c r="EY26" s="282"/>
      <c r="EZ26" s="591"/>
      <c r="FA26" s="592"/>
      <c r="FB26" s="592"/>
    </row>
    <row r="27" spans="1:158" ht="14.45" customHeight="1" x14ac:dyDescent="0.25">
      <c r="A27" s="23"/>
      <c r="C27" s="346"/>
      <c r="D27" s="338" t="s">
        <v>34</v>
      </c>
      <c r="E27" s="21">
        <v>50468</v>
      </c>
      <c r="F27" s="56">
        <f t="shared" si="0"/>
        <v>5425.3099999999995</v>
      </c>
      <c r="G27" s="43">
        <f t="shared" si="1"/>
        <v>55893.31</v>
      </c>
      <c r="H27" s="56">
        <f t="shared" si="124"/>
        <v>10093.6</v>
      </c>
      <c r="I27" s="56">
        <f t="shared" si="2"/>
        <v>2523.4</v>
      </c>
      <c r="J27" s="53">
        <f t="shared" si="3"/>
        <v>68510.31</v>
      </c>
      <c r="L27" s="17" t="s">
        <v>34</v>
      </c>
      <c r="M27" s="21">
        <f t="shared" si="4"/>
        <v>50972.68</v>
      </c>
      <c r="N27" s="56">
        <f t="shared" si="5"/>
        <v>5530.5357800000002</v>
      </c>
      <c r="O27" s="43">
        <f t="shared" si="6"/>
        <v>56503.215779999999</v>
      </c>
      <c r="P27" s="56">
        <f t="shared" si="125"/>
        <v>10194.536</v>
      </c>
      <c r="Q27" s="56">
        <f t="shared" si="7"/>
        <v>2548.634</v>
      </c>
      <c r="R27" s="53">
        <f t="shared" si="8"/>
        <v>69246.385779999997</v>
      </c>
      <c r="S27" s="282"/>
      <c r="T27" s="17" t="s">
        <v>34</v>
      </c>
      <c r="U27" s="21">
        <f t="shared" si="9"/>
        <v>51482.406800000004</v>
      </c>
      <c r="V27" s="56">
        <f t="shared" si="10"/>
        <v>5585.8411378000001</v>
      </c>
      <c r="W27" s="43">
        <f t="shared" si="11"/>
        <v>57068.247937800006</v>
      </c>
      <c r="X27" s="56">
        <f t="shared" si="126"/>
        <v>10296.481360000002</v>
      </c>
      <c r="Y27" s="56">
        <f t="shared" si="12"/>
        <v>2574.1203400000004</v>
      </c>
      <c r="Z27" s="53">
        <f t="shared" si="13"/>
        <v>69938.849637799998</v>
      </c>
      <c r="AA27" s="282"/>
      <c r="AB27" s="17" t="s">
        <v>34</v>
      </c>
      <c r="AC27" s="21">
        <f t="shared" si="113"/>
        <v>51482.406800000004</v>
      </c>
      <c r="AD27" s="56">
        <f t="shared" si="15"/>
        <v>5585.8411378000001</v>
      </c>
      <c r="AE27" s="43">
        <f t="shared" si="16"/>
        <v>57068.247937800006</v>
      </c>
      <c r="AF27" s="56">
        <f t="shared" si="127"/>
        <v>10296.481360000002</v>
      </c>
      <c r="AG27" s="56">
        <f t="shared" si="17"/>
        <v>2574.1203400000004</v>
      </c>
      <c r="AH27" s="53">
        <f t="shared" si="18"/>
        <v>69938.849637799998</v>
      </c>
      <c r="AI27" s="282"/>
      <c r="AJ27" s="17" t="s">
        <v>34</v>
      </c>
      <c r="AK27" s="21">
        <f t="shared" si="19"/>
        <v>52383.348919000011</v>
      </c>
      <c r="AL27" s="56">
        <f t="shared" si="20"/>
        <v>5735.9767066305012</v>
      </c>
      <c r="AM27" s="43">
        <f t="shared" si="21"/>
        <v>58119.32562563051</v>
      </c>
      <c r="AN27" s="56">
        <f t="shared" si="128"/>
        <v>10476.669783800004</v>
      </c>
      <c r="AO27" s="56">
        <f t="shared" si="22"/>
        <v>2619.1674459500009</v>
      </c>
      <c r="AP27" s="53">
        <f t="shared" si="23"/>
        <v>71215.16285538052</v>
      </c>
      <c r="AQ27" s="282"/>
      <c r="AR27" s="17" t="s">
        <v>34</v>
      </c>
      <c r="AS27" s="21">
        <f t="shared" si="114"/>
        <v>52383.348919000011</v>
      </c>
      <c r="AT27" s="56">
        <f t="shared" si="25"/>
        <v>5788.3600555495013</v>
      </c>
      <c r="AU27" s="43">
        <f t="shared" si="26"/>
        <v>58171.70897454951</v>
      </c>
      <c r="AV27" s="56">
        <f t="shared" si="129"/>
        <v>10476.669783800004</v>
      </c>
      <c r="AW27" s="56">
        <f t="shared" si="27"/>
        <v>2619.1674459500009</v>
      </c>
      <c r="AX27" s="53">
        <f t="shared" si="28"/>
        <v>71267.54620429952</v>
      </c>
      <c r="AY27" s="282"/>
      <c r="AZ27" s="17" t="s">
        <v>34</v>
      </c>
      <c r="BA27" s="21">
        <f t="shared" si="29"/>
        <v>53431.015897380013</v>
      </c>
      <c r="BB27" s="56">
        <f t="shared" si="30"/>
        <v>5904.1272566604912</v>
      </c>
      <c r="BC27" s="43">
        <f t="shared" si="31"/>
        <v>59335.143154040503</v>
      </c>
      <c r="BD27" s="56">
        <f t="shared" si="130"/>
        <v>10686.203179476004</v>
      </c>
      <c r="BE27" s="56">
        <f t="shared" si="32"/>
        <v>2671.550794869001</v>
      </c>
      <c r="BF27" s="53">
        <f t="shared" si="33"/>
        <v>72692.897128385506</v>
      </c>
      <c r="BG27" s="282"/>
      <c r="BH27" s="17" t="s">
        <v>34</v>
      </c>
      <c r="BI27" s="370">
        <f t="shared" si="148"/>
        <v>53965.326056353813</v>
      </c>
      <c r="BJ27" s="370">
        <f t="shared" si="35"/>
        <v>5963.1685292270968</v>
      </c>
      <c r="BK27" s="367">
        <f t="shared" si="36"/>
        <v>59928.494585580913</v>
      </c>
      <c r="BL27" s="370">
        <f t="shared" si="131"/>
        <v>10793.065211270763</v>
      </c>
      <c r="BM27" s="370">
        <f t="shared" si="37"/>
        <v>2698.2663028176908</v>
      </c>
      <c r="BN27" s="368">
        <f t="shared" si="38"/>
        <v>73419.826099669372</v>
      </c>
      <c r="BO27" s="369"/>
      <c r="BP27" s="338" t="s">
        <v>34</v>
      </c>
      <c r="BQ27" s="370">
        <f t="shared" si="39"/>
        <v>54504.97931691735</v>
      </c>
      <c r="BR27" s="370">
        <f t="shared" si="40"/>
        <v>6022.8002145193668</v>
      </c>
      <c r="BS27" s="367">
        <f t="shared" si="41"/>
        <v>60527.779531436718</v>
      </c>
      <c r="BT27" s="370">
        <f t="shared" si="132"/>
        <v>10900.99586338347</v>
      </c>
      <c r="BU27" s="370">
        <f t="shared" si="42"/>
        <v>2725.2489658458676</v>
      </c>
      <c r="BV27" s="368">
        <f t="shared" si="43"/>
        <v>74154.024360666052</v>
      </c>
      <c r="BW27" s="369"/>
      <c r="BX27" s="338" t="s">
        <v>34</v>
      </c>
      <c r="BY27" s="370">
        <f t="shared" si="149"/>
        <v>56701.529983389119</v>
      </c>
      <c r="BZ27" s="370">
        <f t="shared" si="45"/>
        <v>6265.5190631644973</v>
      </c>
      <c r="CA27" s="367">
        <f t="shared" si="46"/>
        <v>62967.049046553613</v>
      </c>
      <c r="CB27" s="370">
        <f t="shared" si="133"/>
        <v>11340.305996677824</v>
      </c>
      <c r="CC27" s="370">
        <f t="shared" si="47"/>
        <v>2835.0764991694559</v>
      </c>
      <c r="CD27" s="368">
        <f t="shared" si="48"/>
        <v>77142.431542400896</v>
      </c>
      <c r="CE27" s="282"/>
      <c r="CF27" s="338" t="s">
        <v>34</v>
      </c>
      <c r="CG27" s="370">
        <f t="shared" si="117"/>
        <v>57835.560583056904</v>
      </c>
      <c r="CH27" s="370">
        <f t="shared" si="50"/>
        <v>6390.8294444277881</v>
      </c>
      <c r="CI27" s="367">
        <f t="shared" si="51"/>
        <v>64226.390027484689</v>
      </c>
      <c r="CJ27" s="370">
        <f t="shared" si="134"/>
        <v>11567.112116611381</v>
      </c>
      <c r="CK27" s="370">
        <f t="shared" si="52"/>
        <v>2891.7780291528452</v>
      </c>
      <c r="CL27" s="368">
        <f t="shared" si="53"/>
        <v>78685.280173248917</v>
      </c>
      <c r="CM27" s="282"/>
      <c r="CN27" s="338" t="s">
        <v>34</v>
      </c>
      <c r="CO27" s="370">
        <f t="shared" si="147"/>
        <v>58703.093991802751</v>
      </c>
      <c r="CP27" s="370">
        <f t="shared" si="55"/>
        <v>6486.6918860942042</v>
      </c>
      <c r="CQ27" s="367">
        <f t="shared" si="56"/>
        <v>65189.785877896953</v>
      </c>
      <c r="CR27" s="370">
        <f t="shared" si="135"/>
        <v>11740.61879836055</v>
      </c>
      <c r="CS27" s="370">
        <f t="shared" si="57"/>
        <v>2935.1546995901376</v>
      </c>
      <c r="CT27" s="368">
        <f t="shared" si="58"/>
        <v>79865.559375847646</v>
      </c>
      <c r="CU27" s="369"/>
      <c r="CV27" s="338" t="s">
        <v>34</v>
      </c>
      <c r="CW27" s="370">
        <f t="shared" si="145"/>
        <v>60023.913606618313</v>
      </c>
      <c r="CX27" s="370">
        <f t="shared" si="60"/>
        <v>6632.6424535313236</v>
      </c>
      <c r="CY27" s="367">
        <f t="shared" si="61"/>
        <v>66656.55606014964</v>
      </c>
      <c r="CZ27" s="370">
        <f t="shared" si="136"/>
        <v>12004.782721323663</v>
      </c>
      <c r="DA27" s="370">
        <f t="shared" si="62"/>
        <v>3001.1956803309158</v>
      </c>
      <c r="DB27" s="368">
        <f t="shared" si="63"/>
        <v>81662.534461804215</v>
      </c>
      <c r="DC27" s="369"/>
      <c r="DD27" s="338" t="s">
        <v>34</v>
      </c>
      <c r="DE27" s="370">
        <f t="shared" si="64"/>
        <v>60624.152742684499</v>
      </c>
      <c r="DF27" s="370">
        <f t="shared" si="65"/>
        <v>6698.9688780666374</v>
      </c>
      <c r="DG27" s="367">
        <f t="shared" si="66"/>
        <v>67323.121620751132</v>
      </c>
      <c r="DH27" s="370">
        <f t="shared" si="137"/>
        <v>12124.8305485369</v>
      </c>
      <c r="DI27" s="370">
        <f t="shared" si="67"/>
        <v>3031.207637134225</v>
      </c>
      <c r="DJ27" s="368">
        <f t="shared" si="68"/>
        <v>82479.159806422264</v>
      </c>
      <c r="DK27" s="369"/>
      <c r="DL27" s="338" t="s">
        <v>34</v>
      </c>
      <c r="DM27" s="370">
        <f t="shared" si="146"/>
        <v>61230.394270111341</v>
      </c>
      <c r="DN27" s="370">
        <f t="shared" si="119"/>
        <v>6827.1889611174147</v>
      </c>
      <c r="DO27" s="367">
        <f t="shared" si="71"/>
        <v>68057.583231228753</v>
      </c>
      <c r="DP27" s="370">
        <f t="shared" si="138"/>
        <v>12246.078854022269</v>
      </c>
      <c r="DQ27" s="370">
        <f t="shared" si="72"/>
        <v>3061.5197135055673</v>
      </c>
      <c r="DR27" s="368">
        <f t="shared" si="73"/>
        <v>83365.181798756588</v>
      </c>
      <c r="DS27" s="369"/>
      <c r="DT27" s="338" t="s">
        <v>34</v>
      </c>
      <c r="DU27" s="370">
        <f t="shared" si="139"/>
        <v>62455.002155513568</v>
      </c>
      <c r="DV27" s="370">
        <f t="shared" si="120"/>
        <v>6963.732740339763</v>
      </c>
      <c r="DW27" s="367">
        <f t="shared" si="76"/>
        <v>69418.734895853326</v>
      </c>
      <c r="DX27" s="370">
        <f t="shared" si="140"/>
        <v>12491.000431102715</v>
      </c>
      <c r="DY27" s="370">
        <f t="shared" si="77"/>
        <v>3122.7501077756788</v>
      </c>
      <c r="DZ27" s="368">
        <f t="shared" si="78"/>
        <v>85032.485434731716</v>
      </c>
      <c r="EA27" s="369"/>
      <c r="EB27" s="338" t="s">
        <v>34</v>
      </c>
      <c r="EC27" s="370">
        <f t="shared" si="79"/>
        <v>63079.552177068705</v>
      </c>
      <c r="ED27" s="370">
        <f t="shared" si="121"/>
        <v>7033.3700677431607</v>
      </c>
      <c r="EE27" s="367">
        <f t="shared" si="81"/>
        <v>70112.922244811867</v>
      </c>
      <c r="EF27" s="370">
        <f t="shared" si="141"/>
        <v>12615.910435413742</v>
      </c>
      <c r="EG27" s="370">
        <f t="shared" si="82"/>
        <v>3153.9776088534354</v>
      </c>
      <c r="EH27" s="368">
        <f t="shared" si="83"/>
        <v>85882.810289079047</v>
      </c>
      <c r="EI27" s="282"/>
      <c r="EJ27" s="338" t="s">
        <v>34</v>
      </c>
      <c r="EK27" s="370">
        <f t="shared" si="142"/>
        <v>63710.347698839389</v>
      </c>
      <c r="EL27" s="370">
        <f t="shared" si="122"/>
        <v>7103.7037684205916</v>
      </c>
      <c r="EM27" s="367">
        <f t="shared" si="86"/>
        <v>70814.051467259982</v>
      </c>
      <c r="EN27" s="370">
        <f t="shared" si="143"/>
        <v>12742.069539767879</v>
      </c>
      <c r="EO27" s="370">
        <f t="shared" si="87"/>
        <v>3185.5173849419698</v>
      </c>
      <c r="EP27" s="368">
        <f t="shared" si="88"/>
        <v>86741.638391969827</v>
      </c>
      <c r="EQ27" s="282"/>
      <c r="ER27" s="338" t="s">
        <v>34</v>
      </c>
      <c r="ES27" s="370">
        <f t="shared" si="89"/>
        <v>64347.45117582778</v>
      </c>
      <c r="ET27" s="370">
        <f t="shared" si="123"/>
        <v>7174.7408061047972</v>
      </c>
      <c r="EU27" s="367">
        <f t="shared" si="91"/>
        <v>71522.191981932585</v>
      </c>
      <c r="EV27" s="370">
        <f t="shared" si="144"/>
        <v>12869.490235165556</v>
      </c>
      <c r="EW27" s="370">
        <f t="shared" si="92"/>
        <v>3217.3725587913891</v>
      </c>
      <c r="EX27" s="368">
        <f t="shared" si="93"/>
        <v>87609.054775889541</v>
      </c>
      <c r="EY27" s="282"/>
      <c r="EZ27" s="591"/>
      <c r="FA27" s="592"/>
      <c r="FB27" s="592"/>
    </row>
    <row r="28" spans="1:158" ht="15" customHeight="1" x14ac:dyDescent="0.25">
      <c r="A28" s="20"/>
      <c r="C28" s="343"/>
      <c r="D28" s="338" t="s">
        <v>35</v>
      </c>
      <c r="E28" s="21">
        <v>52008</v>
      </c>
      <c r="F28" s="56">
        <f t="shared" si="0"/>
        <v>5590.86</v>
      </c>
      <c r="G28" s="43">
        <f t="shared" si="1"/>
        <v>57598.86</v>
      </c>
      <c r="H28" s="56">
        <f t="shared" si="124"/>
        <v>10401.6</v>
      </c>
      <c r="I28" s="56">
        <f t="shared" si="2"/>
        <v>2600.4</v>
      </c>
      <c r="J28" s="53">
        <f t="shared" si="3"/>
        <v>70600.86</v>
      </c>
      <c r="L28" s="17" t="s">
        <v>35</v>
      </c>
      <c r="M28" s="21">
        <f t="shared" si="4"/>
        <v>52528.08</v>
      </c>
      <c r="N28" s="56">
        <f t="shared" si="5"/>
        <v>5699.2966800000004</v>
      </c>
      <c r="O28" s="43">
        <f t="shared" si="6"/>
        <v>58227.376680000001</v>
      </c>
      <c r="P28" s="56">
        <f t="shared" si="125"/>
        <v>10505.616000000002</v>
      </c>
      <c r="Q28" s="56">
        <f t="shared" si="7"/>
        <v>2626.4040000000005</v>
      </c>
      <c r="R28" s="53">
        <f t="shared" si="8"/>
        <v>71359.396679999991</v>
      </c>
      <c r="S28" s="282"/>
      <c r="T28" s="17" t="s">
        <v>35</v>
      </c>
      <c r="U28" s="21">
        <f t="shared" si="9"/>
        <v>53053.360800000002</v>
      </c>
      <c r="V28" s="56">
        <f t="shared" si="10"/>
        <v>5756.2896467999999</v>
      </c>
      <c r="W28" s="43">
        <f t="shared" si="11"/>
        <v>58809.650446800006</v>
      </c>
      <c r="X28" s="56">
        <f t="shared" si="126"/>
        <v>10610.672160000002</v>
      </c>
      <c r="Y28" s="56">
        <f t="shared" si="12"/>
        <v>2652.6680400000005</v>
      </c>
      <c r="Z28" s="53">
        <f t="shared" si="13"/>
        <v>72072.990646800012</v>
      </c>
      <c r="AA28" s="282"/>
      <c r="AB28" s="17" t="s">
        <v>35</v>
      </c>
      <c r="AC28" s="21">
        <f t="shared" si="113"/>
        <v>53053.360800000002</v>
      </c>
      <c r="AD28" s="56">
        <f t="shared" si="15"/>
        <v>5756.2896467999999</v>
      </c>
      <c r="AE28" s="43">
        <f t="shared" si="16"/>
        <v>58809.650446800006</v>
      </c>
      <c r="AF28" s="56">
        <f t="shared" si="127"/>
        <v>10610.672160000002</v>
      </c>
      <c r="AG28" s="56">
        <f t="shared" si="17"/>
        <v>2652.6680400000005</v>
      </c>
      <c r="AH28" s="53">
        <f t="shared" si="18"/>
        <v>72072.990646800012</v>
      </c>
      <c r="AI28" s="282"/>
      <c r="AJ28" s="17" t="s">
        <v>35</v>
      </c>
      <c r="AK28" s="21">
        <f t="shared" si="19"/>
        <v>53981.794614000006</v>
      </c>
      <c r="AL28" s="56">
        <f t="shared" si="20"/>
        <v>5911.0065102330009</v>
      </c>
      <c r="AM28" s="43">
        <f t="shared" si="21"/>
        <v>59892.80112423301</v>
      </c>
      <c r="AN28" s="56">
        <f t="shared" si="128"/>
        <v>10796.358922800002</v>
      </c>
      <c r="AO28" s="56">
        <f t="shared" si="22"/>
        <v>2699.0897307000005</v>
      </c>
      <c r="AP28" s="53">
        <f t="shared" si="23"/>
        <v>73388.249777733014</v>
      </c>
      <c r="AQ28" s="282"/>
      <c r="AR28" s="17" t="s">
        <v>35</v>
      </c>
      <c r="AS28" s="21">
        <f t="shared" si="114"/>
        <v>53981.794614000006</v>
      </c>
      <c r="AT28" s="56">
        <f t="shared" si="25"/>
        <v>5964.988304847001</v>
      </c>
      <c r="AU28" s="43">
        <f t="shared" si="26"/>
        <v>59946.782918847006</v>
      </c>
      <c r="AV28" s="56">
        <f t="shared" si="129"/>
        <v>10796.358922800002</v>
      </c>
      <c r="AW28" s="56">
        <f t="shared" si="27"/>
        <v>2699.0897307000005</v>
      </c>
      <c r="AX28" s="53">
        <f t="shared" si="28"/>
        <v>73442.231572347009</v>
      </c>
      <c r="AY28" s="282"/>
      <c r="AZ28" s="17" t="s">
        <v>35</v>
      </c>
      <c r="BA28" s="21">
        <f t="shared" si="29"/>
        <v>55061.430506280005</v>
      </c>
      <c r="BB28" s="56">
        <f t="shared" si="30"/>
        <v>6084.2880709439405</v>
      </c>
      <c r="BC28" s="43">
        <f t="shared" si="31"/>
        <v>61145.718577223946</v>
      </c>
      <c r="BD28" s="56">
        <f t="shared" si="130"/>
        <v>11012.286101256002</v>
      </c>
      <c r="BE28" s="56">
        <f t="shared" si="32"/>
        <v>2753.0715253140006</v>
      </c>
      <c r="BF28" s="53">
        <f t="shared" si="33"/>
        <v>74911.076203793957</v>
      </c>
      <c r="BG28" s="282"/>
      <c r="BH28" s="17" t="s">
        <v>35</v>
      </c>
      <c r="BI28" s="370">
        <f t="shared" si="148"/>
        <v>55612.044811342806</v>
      </c>
      <c r="BJ28" s="370">
        <f t="shared" si="35"/>
        <v>6145.1309516533802</v>
      </c>
      <c r="BK28" s="367">
        <f t="shared" si="36"/>
        <v>61757.175762996187</v>
      </c>
      <c r="BL28" s="370">
        <f t="shared" si="131"/>
        <v>11122.408962268562</v>
      </c>
      <c r="BM28" s="370">
        <f t="shared" si="37"/>
        <v>2780.6022405671406</v>
      </c>
      <c r="BN28" s="368">
        <f t="shared" si="38"/>
        <v>75660.18696583189</v>
      </c>
      <c r="BO28" s="369"/>
      <c r="BP28" s="338" t="s">
        <v>35</v>
      </c>
      <c r="BQ28" s="370">
        <f t="shared" si="39"/>
        <v>56168.165259456233</v>
      </c>
      <c r="BR28" s="370">
        <f t="shared" si="40"/>
        <v>6206.5822611699141</v>
      </c>
      <c r="BS28" s="367">
        <f t="shared" si="41"/>
        <v>62374.747520626144</v>
      </c>
      <c r="BT28" s="370">
        <f t="shared" si="132"/>
        <v>11233.633051891247</v>
      </c>
      <c r="BU28" s="370">
        <f t="shared" si="42"/>
        <v>2808.4082629728118</v>
      </c>
      <c r="BV28" s="368">
        <f t="shared" si="43"/>
        <v>76416.788835490195</v>
      </c>
      <c r="BW28" s="369"/>
      <c r="BX28" s="338" t="s">
        <v>35</v>
      </c>
      <c r="BY28" s="370">
        <f t="shared" si="149"/>
        <v>58431.742319412326</v>
      </c>
      <c r="BZ28" s="370">
        <f t="shared" si="45"/>
        <v>6456.7075262950621</v>
      </c>
      <c r="CA28" s="367">
        <f t="shared" si="46"/>
        <v>64888.449845707386</v>
      </c>
      <c r="CB28" s="370">
        <f t="shared" si="133"/>
        <v>11686.348463882467</v>
      </c>
      <c r="CC28" s="370">
        <f t="shared" si="47"/>
        <v>2921.5871159706167</v>
      </c>
      <c r="CD28" s="368">
        <f t="shared" si="48"/>
        <v>79496.385425560467</v>
      </c>
      <c r="CE28" s="282"/>
      <c r="CF28" s="338" t="s">
        <v>35</v>
      </c>
      <c r="CG28" s="370">
        <f t="shared" si="117"/>
        <v>59600.377165800572</v>
      </c>
      <c r="CH28" s="370">
        <f t="shared" si="50"/>
        <v>6585.8416768209636</v>
      </c>
      <c r="CI28" s="367">
        <f t="shared" si="51"/>
        <v>66186.218842621529</v>
      </c>
      <c r="CJ28" s="370">
        <f t="shared" si="134"/>
        <v>11920.075433160115</v>
      </c>
      <c r="CK28" s="370">
        <f t="shared" si="52"/>
        <v>2980.0188582900287</v>
      </c>
      <c r="CL28" s="368">
        <f t="shared" si="53"/>
        <v>81086.313134071679</v>
      </c>
      <c r="CM28" s="282"/>
      <c r="CN28" s="338" t="s">
        <v>35</v>
      </c>
      <c r="CO28" s="370">
        <f t="shared" si="147"/>
        <v>60494.382823287575</v>
      </c>
      <c r="CP28" s="370">
        <f t="shared" si="55"/>
        <v>6684.6293019732775</v>
      </c>
      <c r="CQ28" s="367">
        <f t="shared" si="56"/>
        <v>67179.012125260851</v>
      </c>
      <c r="CR28" s="370">
        <f t="shared" si="135"/>
        <v>12098.876564657516</v>
      </c>
      <c r="CS28" s="370">
        <f t="shared" si="57"/>
        <v>3024.7191411643789</v>
      </c>
      <c r="CT28" s="368">
        <f t="shared" si="58"/>
        <v>82302.607831082743</v>
      </c>
      <c r="CU28" s="369"/>
      <c r="CV28" s="338" t="s">
        <v>35</v>
      </c>
      <c r="CW28" s="370">
        <f t="shared" si="145"/>
        <v>61855.506436811542</v>
      </c>
      <c r="CX28" s="370">
        <f t="shared" si="60"/>
        <v>6835.0334612676752</v>
      </c>
      <c r="CY28" s="367">
        <f t="shared" si="61"/>
        <v>68690.539898079223</v>
      </c>
      <c r="CZ28" s="370">
        <f t="shared" si="136"/>
        <v>12371.101287362309</v>
      </c>
      <c r="DA28" s="370">
        <f t="shared" si="62"/>
        <v>3092.7753218405774</v>
      </c>
      <c r="DB28" s="368">
        <f t="shared" si="63"/>
        <v>84154.416507282105</v>
      </c>
      <c r="DC28" s="369"/>
      <c r="DD28" s="338" t="s">
        <v>35</v>
      </c>
      <c r="DE28" s="370">
        <f t="shared" si="64"/>
        <v>62474.061501179654</v>
      </c>
      <c r="DF28" s="370">
        <f t="shared" si="65"/>
        <v>6903.3837958803515</v>
      </c>
      <c r="DG28" s="367">
        <f t="shared" si="66"/>
        <v>69377.44529706001</v>
      </c>
      <c r="DH28" s="370">
        <f t="shared" si="137"/>
        <v>12494.812300235932</v>
      </c>
      <c r="DI28" s="370">
        <f t="shared" si="67"/>
        <v>3123.7030750589829</v>
      </c>
      <c r="DJ28" s="368">
        <f t="shared" si="68"/>
        <v>84995.960672354922</v>
      </c>
      <c r="DK28" s="369"/>
      <c r="DL28" s="338" t="s">
        <v>35</v>
      </c>
      <c r="DM28" s="370">
        <f t="shared" si="146"/>
        <v>63098.802116191451</v>
      </c>
      <c r="DN28" s="370">
        <f t="shared" si="119"/>
        <v>7035.5164359553473</v>
      </c>
      <c r="DO28" s="367">
        <f t="shared" si="71"/>
        <v>70134.318552146797</v>
      </c>
      <c r="DP28" s="370">
        <f t="shared" si="138"/>
        <v>12619.760423238291</v>
      </c>
      <c r="DQ28" s="370">
        <f t="shared" si="72"/>
        <v>3154.9401058095727</v>
      </c>
      <c r="DR28" s="368">
        <f t="shared" si="73"/>
        <v>85909.019081194652</v>
      </c>
      <c r="DS28" s="369"/>
      <c r="DT28" s="338" t="s">
        <v>35</v>
      </c>
      <c r="DU28" s="370">
        <f t="shared" si="139"/>
        <v>64360.778158515284</v>
      </c>
      <c r="DV28" s="370">
        <f t="shared" si="120"/>
        <v>7176.226764674454</v>
      </c>
      <c r="DW28" s="367">
        <f t="shared" si="76"/>
        <v>71537.004923189743</v>
      </c>
      <c r="DX28" s="370">
        <f t="shared" si="140"/>
        <v>12872.155631703057</v>
      </c>
      <c r="DY28" s="370">
        <f t="shared" si="77"/>
        <v>3218.0389079257643</v>
      </c>
      <c r="DZ28" s="368">
        <f t="shared" si="78"/>
        <v>87627.199462818564</v>
      </c>
      <c r="EA28" s="369"/>
      <c r="EB28" s="338" t="s">
        <v>35</v>
      </c>
      <c r="EC28" s="370">
        <f t="shared" si="79"/>
        <v>65004.385940100437</v>
      </c>
      <c r="ED28" s="370">
        <f t="shared" si="121"/>
        <v>7247.9890323211985</v>
      </c>
      <c r="EE28" s="367">
        <f t="shared" si="81"/>
        <v>72252.374972421632</v>
      </c>
      <c r="EF28" s="370">
        <f t="shared" si="141"/>
        <v>13000.877188020087</v>
      </c>
      <c r="EG28" s="370">
        <f t="shared" si="82"/>
        <v>3250.2192970050219</v>
      </c>
      <c r="EH28" s="368">
        <f t="shared" si="83"/>
        <v>88503.471457446736</v>
      </c>
      <c r="EI28" s="282"/>
      <c r="EJ28" s="338" t="s">
        <v>35</v>
      </c>
      <c r="EK28" s="370">
        <f t="shared" si="142"/>
        <v>65654.429799501449</v>
      </c>
      <c r="EL28" s="370">
        <f t="shared" si="122"/>
        <v>7320.4689226444116</v>
      </c>
      <c r="EM28" s="367">
        <f t="shared" si="86"/>
        <v>72974.898722145866</v>
      </c>
      <c r="EN28" s="370">
        <f t="shared" si="143"/>
        <v>13130.88595990029</v>
      </c>
      <c r="EO28" s="370">
        <f t="shared" si="87"/>
        <v>3282.7214899750725</v>
      </c>
      <c r="EP28" s="368">
        <f t="shared" si="88"/>
        <v>89388.506172021225</v>
      </c>
      <c r="EQ28" s="282"/>
      <c r="ER28" s="338" t="s">
        <v>35</v>
      </c>
      <c r="ES28" s="370">
        <f t="shared" si="89"/>
        <v>66310.974097496466</v>
      </c>
      <c r="ET28" s="370">
        <f t="shared" si="123"/>
        <v>7393.6736118708559</v>
      </c>
      <c r="EU28" s="367">
        <f t="shared" si="91"/>
        <v>73704.647709367317</v>
      </c>
      <c r="EV28" s="370">
        <f t="shared" si="144"/>
        <v>13262.194819499295</v>
      </c>
      <c r="EW28" s="370">
        <f t="shared" si="92"/>
        <v>3315.5487048748237</v>
      </c>
      <c r="EX28" s="368">
        <f t="shared" si="93"/>
        <v>90282.391233741422</v>
      </c>
      <c r="EY28" s="282"/>
      <c r="EZ28" s="591"/>
      <c r="FA28" s="592"/>
      <c r="FB28" s="592"/>
    </row>
    <row r="29" spans="1:158" ht="13.5" customHeight="1" x14ac:dyDescent="0.25">
      <c r="A29" s="29" t="s">
        <v>44</v>
      </c>
      <c r="C29" s="343"/>
      <c r="D29" s="338" t="s">
        <v>36</v>
      </c>
      <c r="E29" s="21">
        <v>53561</v>
      </c>
      <c r="F29" s="56">
        <f t="shared" si="0"/>
        <v>5757.8074999999999</v>
      </c>
      <c r="G29" s="43">
        <f t="shared" si="1"/>
        <v>59318.807500000003</v>
      </c>
      <c r="H29" s="56">
        <f t="shared" si="124"/>
        <v>10712.2</v>
      </c>
      <c r="I29" s="56">
        <f t="shared" si="2"/>
        <v>2678.05</v>
      </c>
      <c r="J29" s="53">
        <f t="shared" si="3"/>
        <v>72709.05750000001</v>
      </c>
      <c r="L29" s="17" t="s">
        <v>36</v>
      </c>
      <c r="M29" s="21">
        <f t="shared" si="4"/>
        <v>54096.61</v>
      </c>
      <c r="N29" s="56">
        <f t="shared" si="5"/>
        <v>5869.4821849999998</v>
      </c>
      <c r="O29" s="43">
        <f t="shared" si="6"/>
        <v>59966.092185000001</v>
      </c>
      <c r="P29" s="56">
        <f t="shared" si="125"/>
        <v>10819.322</v>
      </c>
      <c r="Q29" s="56">
        <f t="shared" si="7"/>
        <v>2704.8305</v>
      </c>
      <c r="R29" s="53">
        <f t="shared" si="8"/>
        <v>73490.244684999998</v>
      </c>
      <c r="S29" s="282"/>
      <c r="T29" s="17" t="s">
        <v>36</v>
      </c>
      <c r="U29" s="21">
        <f t="shared" si="9"/>
        <v>54637.576099999998</v>
      </c>
      <c r="V29" s="56">
        <f t="shared" si="10"/>
        <v>5928.17700685</v>
      </c>
      <c r="W29" s="43">
        <f t="shared" si="11"/>
        <v>60565.753106849996</v>
      </c>
      <c r="X29" s="56">
        <f t="shared" si="126"/>
        <v>10927.515220000001</v>
      </c>
      <c r="Y29" s="56">
        <f t="shared" si="12"/>
        <v>2731.8788050000003</v>
      </c>
      <c r="Z29" s="53">
        <f t="shared" si="13"/>
        <v>74225.147131849997</v>
      </c>
      <c r="AA29" s="282"/>
      <c r="AB29" s="17" t="s">
        <v>36</v>
      </c>
      <c r="AC29" s="21">
        <f t="shared" si="113"/>
        <v>54637.576099999998</v>
      </c>
      <c r="AD29" s="56">
        <f t="shared" si="15"/>
        <v>5928.17700685</v>
      </c>
      <c r="AE29" s="43">
        <f t="shared" si="16"/>
        <v>60565.753106849996</v>
      </c>
      <c r="AF29" s="56">
        <f t="shared" si="127"/>
        <v>10927.515220000001</v>
      </c>
      <c r="AG29" s="56">
        <f t="shared" si="17"/>
        <v>2731.8788050000003</v>
      </c>
      <c r="AH29" s="53">
        <f t="shared" si="18"/>
        <v>74225.147131849997</v>
      </c>
      <c r="AI29" s="282"/>
      <c r="AJ29" s="17" t="s">
        <v>36</v>
      </c>
      <c r="AK29" s="21">
        <f t="shared" si="19"/>
        <v>55593.733681750004</v>
      </c>
      <c r="AL29" s="56">
        <f t="shared" si="20"/>
        <v>6087.5138381516254</v>
      </c>
      <c r="AM29" s="43">
        <f t="shared" si="21"/>
        <v>61681.247519901626</v>
      </c>
      <c r="AN29" s="56">
        <f t="shared" si="128"/>
        <v>11118.746736350002</v>
      </c>
      <c r="AO29" s="56">
        <f t="shared" si="22"/>
        <v>2779.6866840875005</v>
      </c>
      <c r="AP29" s="53">
        <f t="shared" si="23"/>
        <v>75579.680940339123</v>
      </c>
      <c r="AQ29" s="282"/>
      <c r="AR29" s="17" t="s">
        <v>36</v>
      </c>
      <c r="AS29" s="21">
        <f t="shared" si="114"/>
        <v>55593.733681750004</v>
      </c>
      <c r="AT29" s="56">
        <f t="shared" si="25"/>
        <v>6143.107571833375</v>
      </c>
      <c r="AU29" s="43">
        <f t="shared" si="26"/>
        <v>61736.841253583378</v>
      </c>
      <c r="AV29" s="56">
        <f t="shared" si="129"/>
        <v>11118.746736350002</v>
      </c>
      <c r="AW29" s="56">
        <f t="shared" si="27"/>
        <v>2779.6866840875005</v>
      </c>
      <c r="AX29" s="53">
        <f t="shared" si="28"/>
        <v>75635.274674020882</v>
      </c>
      <c r="AY29" s="282"/>
      <c r="AZ29" s="17" t="s">
        <v>36</v>
      </c>
      <c r="BA29" s="21">
        <f t="shared" si="29"/>
        <v>56705.608355385004</v>
      </c>
      <c r="BB29" s="56">
        <f t="shared" si="30"/>
        <v>6265.9697232700428</v>
      </c>
      <c r="BC29" s="43">
        <f t="shared" si="31"/>
        <v>62971.578078655046</v>
      </c>
      <c r="BD29" s="56">
        <f t="shared" si="130"/>
        <v>11341.121671077002</v>
      </c>
      <c r="BE29" s="56">
        <f t="shared" si="32"/>
        <v>2835.2804177692506</v>
      </c>
      <c r="BF29" s="53">
        <f t="shared" si="33"/>
        <v>77147.980167501286</v>
      </c>
      <c r="BG29" s="282"/>
      <c r="BH29" s="17" t="s">
        <v>36</v>
      </c>
      <c r="BI29" s="370">
        <f t="shared" si="148"/>
        <v>57272.664438938853</v>
      </c>
      <c r="BJ29" s="370">
        <f t="shared" si="35"/>
        <v>6328.6294205027434</v>
      </c>
      <c r="BK29" s="367">
        <f t="shared" si="36"/>
        <v>63601.293859441597</v>
      </c>
      <c r="BL29" s="370">
        <f t="shared" si="131"/>
        <v>11454.532887787771</v>
      </c>
      <c r="BM29" s="370">
        <f t="shared" si="37"/>
        <v>2863.6332219469427</v>
      </c>
      <c r="BN29" s="368">
        <f t="shared" si="38"/>
        <v>77919.459969176314</v>
      </c>
      <c r="BO29" s="369"/>
      <c r="BP29" s="338" t="s">
        <v>36</v>
      </c>
      <c r="BQ29" s="370">
        <f t="shared" si="39"/>
        <v>57845.391083328243</v>
      </c>
      <c r="BR29" s="370">
        <f t="shared" si="40"/>
        <v>6391.9157147077713</v>
      </c>
      <c r="BS29" s="367">
        <f t="shared" si="41"/>
        <v>64237.306798036014</v>
      </c>
      <c r="BT29" s="370">
        <f t="shared" si="132"/>
        <v>11569.07821666565</v>
      </c>
      <c r="BU29" s="370">
        <f t="shared" si="42"/>
        <v>2892.2695541664125</v>
      </c>
      <c r="BV29" s="368">
        <f t="shared" si="43"/>
        <v>78698.654568868078</v>
      </c>
      <c r="BW29" s="369"/>
      <c r="BX29" s="338" t="s">
        <v>36</v>
      </c>
      <c r="BY29" s="370">
        <f t="shared" si="149"/>
        <v>60176.56034398637</v>
      </c>
      <c r="BZ29" s="370">
        <f t="shared" si="45"/>
        <v>6649.5099180104935</v>
      </c>
      <c r="CA29" s="367">
        <f t="shared" si="46"/>
        <v>66826.070261996865</v>
      </c>
      <c r="CB29" s="370">
        <f t="shared" si="133"/>
        <v>12035.312068797275</v>
      </c>
      <c r="CC29" s="370">
        <f t="shared" si="47"/>
        <v>3008.8280171993188</v>
      </c>
      <c r="CD29" s="368">
        <f t="shared" si="48"/>
        <v>81870.210347993459</v>
      </c>
      <c r="CE29" s="282"/>
      <c r="CF29" s="338" t="s">
        <v>36</v>
      </c>
      <c r="CG29" s="370">
        <f t="shared" si="117"/>
        <v>61380.091550866098</v>
      </c>
      <c r="CH29" s="370">
        <f t="shared" si="50"/>
        <v>6782.5001163707038</v>
      </c>
      <c r="CI29" s="367">
        <f t="shared" si="51"/>
        <v>68162.591667236804</v>
      </c>
      <c r="CJ29" s="370">
        <f t="shared" si="134"/>
        <v>12276.01831017322</v>
      </c>
      <c r="CK29" s="370">
        <f t="shared" si="52"/>
        <v>3069.004577543305</v>
      </c>
      <c r="CL29" s="368">
        <f t="shared" si="53"/>
        <v>83507.614554953339</v>
      </c>
      <c r="CM29" s="282"/>
      <c r="CN29" s="338" t="s">
        <v>36</v>
      </c>
      <c r="CO29" s="370">
        <f t="shared" si="147"/>
        <v>62300.792924129084</v>
      </c>
      <c r="CP29" s="370">
        <f t="shared" si="55"/>
        <v>6884.2376181162635</v>
      </c>
      <c r="CQ29" s="367">
        <f t="shared" si="56"/>
        <v>69185.030542245353</v>
      </c>
      <c r="CR29" s="370">
        <f t="shared" si="135"/>
        <v>12460.158584825818</v>
      </c>
      <c r="CS29" s="370">
        <f t="shared" si="57"/>
        <v>3115.0396462064546</v>
      </c>
      <c r="CT29" s="368">
        <f t="shared" si="58"/>
        <v>84760.228773277631</v>
      </c>
      <c r="CU29" s="369"/>
      <c r="CV29" s="338" t="s">
        <v>36</v>
      </c>
      <c r="CW29" s="370">
        <f t="shared" si="145"/>
        <v>63702.560764921989</v>
      </c>
      <c r="CX29" s="370">
        <f t="shared" si="60"/>
        <v>7039.1329645238802</v>
      </c>
      <c r="CY29" s="367">
        <f t="shared" si="61"/>
        <v>70741.693729445862</v>
      </c>
      <c r="CZ29" s="370">
        <f t="shared" si="136"/>
        <v>12740.512152984398</v>
      </c>
      <c r="DA29" s="370">
        <f t="shared" si="62"/>
        <v>3185.1280382460995</v>
      </c>
      <c r="DB29" s="368">
        <f t="shared" si="63"/>
        <v>86667.333920676363</v>
      </c>
      <c r="DC29" s="369"/>
      <c r="DD29" s="338" t="s">
        <v>36</v>
      </c>
      <c r="DE29" s="370">
        <f t="shared" si="64"/>
        <v>64339.586372571212</v>
      </c>
      <c r="DF29" s="370">
        <f t="shared" si="65"/>
        <v>7109.5242941691185</v>
      </c>
      <c r="DG29" s="367">
        <f t="shared" si="66"/>
        <v>71449.110666740336</v>
      </c>
      <c r="DH29" s="370">
        <f t="shared" si="137"/>
        <v>12867.917274514242</v>
      </c>
      <c r="DI29" s="370">
        <f t="shared" si="67"/>
        <v>3216.9793186285606</v>
      </c>
      <c r="DJ29" s="368">
        <f t="shared" si="68"/>
        <v>87534.007259883132</v>
      </c>
      <c r="DK29" s="369"/>
      <c r="DL29" s="338" t="s">
        <v>36</v>
      </c>
      <c r="DM29" s="370">
        <f t="shared" si="146"/>
        <v>64982.982236296921</v>
      </c>
      <c r="DN29" s="370">
        <f t="shared" si="119"/>
        <v>7245.6025193471069</v>
      </c>
      <c r="DO29" s="367">
        <f t="shared" si="71"/>
        <v>72228.584755644028</v>
      </c>
      <c r="DP29" s="370">
        <f t="shared" si="138"/>
        <v>12996.596447259384</v>
      </c>
      <c r="DQ29" s="370">
        <f t="shared" si="72"/>
        <v>3249.149111814846</v>
      </c>
      <c r="DR29" s="368">
        <f t="shared" si="73"/>
        <v>88474.33031471826</v>
      </c>
      <c r="DS29" s="369"/>
      <c r="DT29" s="338" t="s">
        <v>36</v>
      </c>
      <c r="DU29" s="370">
        <f t="shared" si="139"/>
        <v>66282.641881022864</v>
      </c>
      <c r="DV29" s="370">
        <f t="shared" si="120"/>
        <v>7390.5145697340495</v>
      </c>
      <c r="DW29" s="367">
        <f t="shared" si="76"/>
        <v>73673.156450756913</v>
      </c>
      <c r="DX29" s="370">
        <f t="shared" si="140"/>
        <v>13256.528376204573</v>
      </c>
      <c r="DY29" s="370">
        <f t="shared" si="77"/>
        <v>3314.1320940511432</v>
      </c>
      <c r="DZ29" s="368">
        <f t="shared" si="78"/>
        <v>90243.816921012622</v>
      </c>
      <c r="EA29" s="369"/>
      <c r="EB29" s="338" t="s">
        <v>36</v>
      </c>
      <c r="EC29" s="370">
        <f t="shared" si="79"/>
        <v>66945.468299833097</v>
      </c>
      <c r="ED29" s="370">
        <f t="shared" si="121"/>
        <v>7464.4197154313906</v>
      </c>
      <c r="EE29" s="367">
        <f t="shared" si="81"/>
        <v>74409.888015264485</v>
      </c>
      <c r="EF29" s="370">
        <f t="shared" si="141"/>
        <v>13389.09365996662</v>
      </c>
      <c r="EG29" s="370">
        <f t="shared" si="82"/>
        <v>3347.273414991655</v>
      </c>
      <c r="EH29" s="368">
        <f t="shared" si="83"/>
        <v>91146.255090222752</v>
      </c>
      <c r="EI29" s="282"/>
      <c r="EJ29" s="338" t="s">
        <v>36</v>
      </c>
      <c r="EK29" s="370">
        <f t="shared" si="142"/>
        <v>67614.922982831427</v>
      </c>
      <c r="EL29" s="370">
        <f t="shared" si="122"/>
        <v>7539.0639125857042</v>
      </c>
      <c r="EM29" s="367">
        <f t="shared" si="86"/>
        <v>75153.986895417125</v>
      </c>
      <c r="EN29" s="370">
        <f t="shared" si="143"/>
        <v>13522.984596566286</v>
      </c>
      <c r="EO29" s="370">
        <f t="shared" si="87"/>
        <v>3380.7461491415715</v>
      </c>
      <c r="EP29" s="368">
        <f t="shared" si="88"/>
        <v>92057.717641124982</v>
      </c>
      <c r="EQ29" s="282"/>
      <c r="ER29" s="338" t="s">
        <v>36</v>
      </c>
      <c r="ES29" s="370">
        <f t="shared" si="89"/>
        <v>68291.072212659739</v>
      </c>
      <c r="ET29" s="370">
        <f t="shared" si="123"/>
        <v>7614.4545517115612</v>
      </c>
      <c r="EU29" s="367">
        <f t="shared" si="91"/>
        <v>75905.526764371301</v>
      </c>
      <c r="EV29" s="370">
        <f t="shared" si="144"/>
        <v>13658.214442531949</v>
      </c>
      <c r="EW29" s="370">
        <f t="shared" si="92"/>
        <v>3414.5536106329873</v>
      </c>
      <c r="EX29" s="368">
        <f t="shared" si="93"/>
        <v>92978.294817536225</v>
      </c>
      <c r="EY29" s="282"/>
      <c r="EZ29" s="591"/>
      <c r="FA29" s="592"/>
      <c r="FB29" s="592"/>
    </row>
    <row r="30" spans="1:158" ht="15" customHeight="1" thickBot="1" x14ac:dyDescent="0.3">
      <c r="A30" s="24"/>
      <c r="C30" s="347"/>
      <c r="D30" s="338" t="s">
        <v>37</v>
      </c>
      <c r="E30" s="26">
        <v>54981</v>
      </c>
      <c r="F30" s="57">
        <f t="shared" si="0"/>
        <v>5910.4574999999995</v>
      </c>
      <c r="G30" s="48">
        <f t="shared" si="1"/>
        <v>60891.457499999997</v>
      </c>
      <c r="H30" s="57">
        <f t="shared" ref="H30:H48" si="150">E30*$H$3</f>
        <v>10996.2</v>
      </c>
      <c r="I30" s="57">
        <f t="shared" si="2"/>
        <v>2749.05</v>
      </c>
      <c r="J30" s="67">
        <f t="shared" si="3"/>
        <v>74636.707500000004</v>
      </c>
      <c r="L30" s="17" t="s">
        <v>37</v>
      </c>
      <c r="M30" s="26">
        <f>E30*1.01</f>
        <v>55530.81</v>
      </c>
      <c r="N30" s="57">
        <f t="shared" si="5"/>
        <v>6025.092885</v>
      </c>
      <c r="O30" s="48">
        <f t="shared" si="6"/>
        <v>61555.902884999996</v>
      </c>
      <c r="P30" s="57">
        <f t="shared" si="125"/>
        <v>11106.162</v>
      </c>
      <c r="Q30" s="57">
        <f t="shared" si="7"/>
        <v>2776.5405000000001</v>
      </c>
      <c r="R30" s="67">
        <f t="shared" si="8"/>
        <v>75438.605385000003</v>
      </c>
      <c r="S30" s="282"/>
      <c r="T30" s="17" t="s">
        <v>37</v>
      </c>
      <c r="U30" s="26">
        <f t="shared" si="9"/>
        <v>56086.1181</v>
      </c>
      <c r="V30" s="57">
        <f t="shared" si="10"/>
        <v>6085.3438138499996</v>
      </c>
      <c r="W30" s="48">
        <f t="shared" si="11"/>
        <v>62171.461913849998</v>
      </c>
      <c r="X30" s="57">
        <f t="shared" si="126"/>
        <v>11217.223620000001</v>
      </c>
      <c r="Y30" s="57">
        <f t="shared" si="12"/>
        <v>2804.3059050000002</v>
      </c>
      <c r="Z30" s="67">
        <f t="shared" si="13"/>
        <v>76192.991438850004</v>
      </c>
      <c r="AA30" s="282"/>
      <c r="AB30" s="17" t="s">
        <v>37</v>
      </c>
      <c r="AC30" s="21">
        <f t="shared" si="113"/>
        <v>56086.1181</v>
      </c>
      <c r="AD30" s="57">
        <f t="shared" si="15"/>
        <v>6085.3438138499996</v>
      </c>
      <c r="AE30" s="48">
        <f t="shared" si="16"/>
        <v>62171.461913849998</v>
      </c>
      <c r="AF30" s="57">
        <f t="shared" si="127"/>
        <v>11217.223620000001</v>
      </c>
      <c r="AG30" s="57">
        <f t="shared" si="17"/>
        <v>2804.3059050000002</v>
      </c>
      <c r="AH30" s="67">
        <f t="shared" si="18"/>
        <v>76192.991438850004</v>
      </c>
      <c r="AI30" s="282"/>
      <c r="AJ30" s="17" t="s">
        <v>37</v>
      </c>
      <c r="AK30" s="26">
        <f t="shared" si="19"/>
        <v>57067.625166750004</v>
      </c>
      <c r="AL30" s="57">
        <f t="shared" si="20"/>
        <v>6248.9049557591252</v>
      </c>
      <c r="AM30" s="48">
        <f t="shared" si="21"/>
        <v>63316.530122509132</v>
      </c>
      <c r="AN30" s="57">
        <f t="shared" si="128"/>
        <v>11413.525033350001</v>
      </c>
      <c r="AO30" s="57">
        <f t="shared" si="22"/>
        <v>2853.3812583375002</v>
      </c>
      <c r="AP30" s="67">
        <f t="shared" si="23"/>
        <v>77583.436414196622</v>
      </c>
      <c r="AQ30" s="282"/>
      <c r="AR30" s="17" t="s">
        <v>37</v>
      </c>
      <c r="AS30" s="26">
        <f t="shared" si="114"/>
        <v>57067.625166750004</v>
      </c>
      <c r="AT30" s="57">
        <f t="shared" si="25"/>
        <v>6305.9725809258753</v>
      </c>
      <c r="AU30" s="48">
        <f t="shared" si="26"/>
        <v>63373.597747675878</v>
      </c>
      <c r="AV30" s="57">
        <f t="shared" si="129"/>
        <v>11413.525033350001</v>
      </c>
      <c r="AW30" s="57">
        <f t="shared" si="27"/>
        <v>2853.3812583375002</v>
      </c>
      <c r="AX30" s="67">
        <f t="shared" si="28"/>
        <v>77640.504039363383</v>
      </c>
      <c r="AY30" s="282"/>
      <c r="AZ30" s="17" t="s">
        <v>37</v>
      </c>
      <c r="BA30" s="26">
        <f t="shared" si="29"/>
        <v>58208.977670085005</v>
      </c>
      <c r="BB30" s="57">
        <f t="shared" si="30"/>
        <v>6432.0920325443931</v>
      </c>
      <c r="BC30" s="48">
        <f t="shared" si="31"/>
        <v>64641.0697026294</v>
      </c>
      <c r="BD30" s="57">
        <f t="shared" si="130"/>
        <v>11641.795534017001</v>
      </c>
      <c r="BE30" s="57">
        <f t="shared" si="32"/>
        <v>2910.4488835042503</v>
      </c>
      <c r="BF30" s="67">
        <f t="shared" si="33"/>
        <v>79193.314120150666</v>
      </c>
      <c r="BG30" s="282"/>
      <c r="BH30" s="17" t="s">
        <v>37</v>
      </c>
      <c r="BI30" s="371">
        <f t="shared" si="148"/>
        <v>58791.067446785855</v>
      </c>
      <c r="BJ30" s="371">
        <f t="shared" si="35"/>
        <v>6496.4129528698368</v>
      </c>
      <c r="BK30" s="372">
        <f t="shared" si="36"/>
        <v>65287.480399655695</v>
      </c>
      <c r="BL30" s="371">
        <f t="shared" si="131"/>
        <v>11758.213489357171</v>
      </c>
      <c r="BM30" s="371">
        <f t="shared" si="37"/>
        <v>2939.5533723392928</v>
      </c>
      <c r="BN30" s="373">
        <f t="shared" si="38"/>
        <v>79985.247261352153</v>
      </c>
      <c r="BO30" s="369"/>
      <c r="BP30" s="338" t="s">
        <v>37</v>
      </c>
      <c r="BQ30" s="371">
        <f t="shared" si="39"/>
        <v>59378.978121253713</v>
      </c>
      <c r="BR30" s="371">
        <f t="shared" si="40"/>
        <v>6561.3770823985351</v>
      </c>
      <c r="BS30" s="372">
        <f t="shared" si="41"/>
        <v>65940.355203652245</v>
      </c>
      <c r="BT30" s="371">
        <f t="shared" si="132"/>
        <v>11875.795624250743</v>
      </c>
      <c r="BU30" s="371">
        <f t="shared" si="42"/>
        <v>2968.9489060626856</v>
      </c>
      <c r="BV30" s="375">
        <f t="shared" si="43"/>
        <v>80785.099733965661</v>
      </c>
      <c r="BW30" s="369"/>
      <c r="BX30" s="338" t="s">
        <v>37</v>
      </c>
      <c r="BY30" s="370">
        <f t="shared" si="149"/>
        <v>61771.950939540242</v>
      </c>
      <c r="BZ30" s="371">
        <f t="shared" si="45"/>
        <v>6825.8005788191967</v>
      </c>
      <c r="CA30" s="372">
        <f t="shared" si="46"/>
        <v>68597.751518359437</v>
      </c>
      <c r="CB30" s="371">
        <f t="shared" si="133"/>
        <v>12354.390187908049</v>
      </c>
      <c r="CC30" s="371">
        <f t="shared" si="47"/>
        <v>3088.5975469770124</v>
      </c>
      <c r="CD30" s="375">
        <f t="shared" si="48"/>
        <v>84040.739253244494</v>
      </c>
      <c r="CE30" s="282"/>
      <c r="CF30" s="338" t="s">
        <v>37</v>
      </c>
      <c r="CG30" s="371">
        <f t="shared" si="117"/>
        <v>63007.389958331049</v>
      </c>
      <c r="CH30" s="371">
        <f t="shared" si="50"/>
        <v>6962.3165903955805</v>
      </c>
      <c r="CI30" s="372">
        <f t="shared" si="51"/>
        <v>69969.706548726623</v>
      </c>
      <c r="CJ30" s="371">
        <f t="shared" si="134"/>
        <v>12601.47799166621</v>
      </c>
      <c r="CK30" s="371">
        <f t="shared" si="52"/>
        <v>3150.3694979165525</v>
      </c>
      <c r="CL30" s="375">
        <f t="shared" si="53"/>
        <v>85721.55403830939</v>
      </c>
      <c r="CM30" s="282"/>
      <c r="CN30" s="338" t="s">
        <v>37</v>
      </c>
      <c r="CO30" s="371">
        <f t="shared" si="147"/>
        <v>63952.500807706005</v>
      </c>
      <c r="CP30" s="371">
        <f t="shared" si="55"/>
        <v>7066.7513392515139</v>
      </c>
      <c r="CQ30" s="372">
        <f t="shared" si="56"/>
        <v>71019.252146957515</v>
      </c>
      <c r="CR30" s="371">
        <f t="shared" si="135"/>
        <v>12790.500161541202</v>
      </c>
      <c r="CS30" s="371">
        <f t="shared" si="57"/>
        <v>3197.6250403853005</v>
      </c>
      <c r="CT30" s="375">
        <f t="shared" si="58"/>
        <v>87007.377348884023</v>
      </c>
      <c r="CU30" s="369"/>
      <c r="CV30" s="338" t="s">
        <v>37</v>
      </c>
      <c r="CW30" s="371">
        <f t="shared" si="145"/>
        <v>65391.432075879391</v>
      </c>
      <c r="CX30" s="371">
        <f t="shared" si="60"/>
        <v>7225.7532443846731</v>
      </c>
      <c r="CY30" s="372">
        <f t="shared" si="61"/>
        <v>72617.185320264063</v>
      </c>
      <c r="CZ30" s="371">
        <f t="shared" si="136"/>
        <v>13078.286415175879</v>
      </c>
      <c r="DA30" s="371">
        <f t="shared" si="62"/>
        <v>3269.5716037939696</v>
      </c>
      <c r="DB30" s="375">
        <f t="shared" si="63"/>
        <v>88965.043339233918</v>
      </c>
      <c r="DC30" s="369"/>
      <c r="DD30" s="338" t="s">
        <v>37</v>
      </c>
      <c r="DE30" s="371">
        <f t="shared" si="64"/>
        <v>66045.346396638182</v>
      </c>
      <c r="DF30" s="371">
        <f t="shared" si="65"/>
        <v>7298.0107768285188</v>
      </c>
      <c r="DG30" s="372">
        <f t="shared" si="66"/>
        <v>73343.357173466706</v>
      </c>
      <c r="DH30" s="371">
        <f t="shared" si="137"/>
        <v>13209.069279327638</v>
      </c>
      <c r="DI30" s="371">
        <f t="shared" si="67"/>
        <v>3302.2673198319094</v>
      </c>
      <c r="DJ30" s="375">
        <f t="shared" si="68"/>
        <v>89854.693772626255</v>
      </c>
      <c r="DK30" s="369"/>
      <c r="DL30" s="338" t="s">
        <v>37</v>
      </c>
      <c r="DM30" s="371">
        <f t="shared" si="146"/>
        <v>66705.799860604558</v>
      </c>
      <c r="DN30" s="371">
        <f t="shared" si="119"/>
        <v>7437.6966844574081</v>
      </c>
      <c r="DO30" s="372">
        <f t="shared" si="71"/>
        <v>74143.496545061964</v>
      </c>
      <c r="DP30" s="371">
        <f t="shared" si="138"/>
        <v>13341.159972120913</v>
      </c>
      <c r="DQ30" s="371">
        <f t="shared" si="72"/>
        <v>3335.2899930302283</v>
      </c>
      <c r="DR30" s="375">
        <f t="shared" si="73"/>
        <v>90819.946510213107</v>
      </c>
      <c r="DS30" s="369"/>
      <c r="DT30" s="338" t="s">
        <v>37</v>
      </c>
      <c r="DU30" s="371">
        <f t="shared" si="139"/>
        <v>68039.915857816653</v>
      </c>
      <c r="DV30" s="371">
        <f t="shared" si="120"/>
        <v>7586.4506181465567</v>
      </c>
      <c r="DW30" s="372">
        <f t="shared" si="76"/>
        <v>75626.366475963208</v>
      </c>
      <c r="DX30" s="371">
        <f t="shared" si="140"/>
        <v>13607.983171563332</v>
      </c>
      <c r="DY30" s="371">
        <f t="shared" si="77"/>
        <v>3401.9957928908329</v>
      </c>
      <c r="DZ30" s="375">
        <f t="shared" si="78"/>
        <v>92636.345440417368</v>
      </c>
      <c r="EA30" s="369"/>
      <c r="EB30" s="338" t="s">
        <v>37</v>
      </c>
      <c r="EC30" s="371">
        <f t="shared" si="79"/>
        <v>68720.315016394816</v>
      </c>
      <c r="ED30" s="371">
        <f t="shared" si="121"/>
        <v>7662.3151243280217</v>
      </c>
      <c r="EE30" s="372">
        <f t="shared" si="81"/>
        <v>76382.630140722831</v>
      </c>
      <c r="EF30" s="371">
        <f t="shared" si="141"/>
        <v>13744.063003278963</v>
      </c>
      <c r="EG30" s="371">
        <f t="shared" si="82"/>
        <v>3436.0157508197408</v>
      </c>
      <c r="EH30" s="375">
        <f t="shared" si="83"/>
        <v>93562.708894821539</v>
      </c>
      <c r="EI30" s="282"/>
      <c r="EJ30" s="338" t="s">
        <v>37</v>
      </c>
      <c r="EK30" s="371">
        <f t="shared" si="142"/>
        <v>69407.518166558759</v>
      </c>
      <c r="EL30" s="371">
        <f t="shared" si="122"/>
        <v>7738.9382755713013</v>
      </c>
      <c r="EM30" s="372">
        <f t="shared" si="86"/>
        <v>77146.45644213006</v>
      </c>
      <c r="EN30" s="371">
        <f t="shared" si="143"/>
        <v>13881.503633311753</v>
      </c>
      <c r="EO30" s="371">
        <f t="shared" si="87"/>
        <v>3470.3759083279383</v>
      </c>
      <c r="EP30" s="375">
        <f t="shared" si="88"/>
        <v>94498.33598376975</v>
      </c>
      <c r="EQ30" s="282"/>
      <c r="ER30" s="338" t="s">
        <v>37</v>
      </c>
      <c r="ES30" s="371">
        <f t="shared" si="89"/>
        <v>70101.593348224342</v>
      </c>
      <c r="ET30" s="371">
        <f t="shared" si="123"/>
        <v>7816.3276583270144</v>
      </c>
      <c r="EU30" s="372">
        <f t="shared" si="91"/>
        <v>77917.921006551362</v>
      </c>
      <c r="EV30" s="371">
        <f t="shared" si="144"/>
        <v>14020.318669644868</v>
      </c>
      <c r="EW30" s="371">
        <f t="shared" si="92"/>
        <v>3505.0796674112171</v>
      </c>
      <c r="EX30" s="375">
        <f t="shared" si="93"/>
        <v>95443.319343607451</v>
      </c>
      <c r="EY30" s="282"/>
      <c r="EZ30" s="591"/>
      <c r="FA30" s="592"/>
      <c r="FB30" s="592"/>
    </row>
    <row r="31" spans="1:158" ht="15" customHeight="1" x14ac:dyDescent="0.25">
      <c r="A31" s="30" t="s">
        <v>45</v>
      </c>
      <c r="C31" s="35" t="s">
        <v>46</v>
      </c>
      <c r="D31" s="348" t="s">
        <v>22</v>
      </c>
      <c r="E31" s="18">
        <v>59991</v>
      </c>
      <c r="F31" s="55">
        <f t="shared" si="0"/>
        <v>6449.0325000000003</v>
      </c>
      <c r="G31" s="51">
        <f t="shared" si="1"/>
        <v>66440.032500000001</v>
      </c>
      <c r="H31" s="55">
        <f t="shared" si="150"/>
        <v>11998.2</v>
      </c>
      <c r="I31" s="55">
        <f t="shared" si="2"/>
        <v>2999.55</v>
      </c>
      <c r="J31" s="53">
        <f t="shared" si="3"/>
        <v>81437.782500000001</v>
      </c>
      <c r="L31" s="31" t="s">
        <v>22</v>
      </c>
      <c r="M31" s="18">
        <f t="shared" si="4"/>
        <v>60590.91</v>
      </c>
      <c r="N31" s="55">
        <f t="shared" si="5"/>
        <v>6574.1137349999999</v>
      </c>
      <c r="O31" s="51">
        <f t="shared" si="6"/>
        <v>67165.02373500001</v>
      </c>
      <c r="P31" s="55">
        <f t="shared" si="125"/>
        <v>12118.182000000001</v>
      </c>
      <c r="Q31" s="55">
        <f t="shared" si="7"/>
        <v>3029.5455000000002</v>
      </c>
      <c r="R31" s="53">
        <f t="shared" si="8"/>
        <v>82312.751235000003</v>
      </c>
      <c r="S31" s="282"/>
      <c r="T31" s="31" t="s">
        <v>22</v>
      </c>
      <c r="U31" s="18">
        <f t="shared" si="9"/>
        <v>61196.819100000001</v>
      </c>
      <c r="V31" s="55">
        <f t="shared" si="10"/>
        <v>6639.8548723499998</v>
      </c>
      <c r="W31" s="51">
        <f t="shared" si="11"/>
        <v>67836.673972350007</v>
      </c>
      <c r="X31" s="55">
        <f t="shared" si="126"/>
        <v>12239.36382</v>
      </c>
      <c r="Y31" s="55">
        <f t="shared" si="12"/>
        <v>3059.8409550000001</v>
      </c>
      <c r="Z31" s="53">
        <f t="shared" si="13"/>
        <v>83135.878747350012</v>
      </c>
      <c r="AA31" s="282"/>
      <c r="AB31" s="31" t="s">
        <v>22</v>
      </c>
      <c r="AC31" s="21">
        <f t="shared" si="113"/>
        <v>61196.819100000001</v>
      </c>
      <c r="AD31" s="55">
        <f t="shared" si="15"/>
        <v>6639.8548723499998</v>
      </c>
      <c r="AE31" s="51">
        <f t="shared" si="16"/>
        <v>67836.673972350007</v>
      </c>
      <c r="AF31" s="55">
        <f t="shared" si="127"/>
        <v>12239.36382</v>
      </c>
      <c r="AG31" s="55">
        <f t="shared" si="17"/>
        <v>3059.8409550000001</v>
      </c>
      <c r="AH31" s="53">
        <f t="shared" si="18"/>
        <v>83135.878747350012</v>
      </c>
      <c r="AI31" s="282"/>
      <c r="AJ31" s="31" t="s">
        <v>22</v>
      </c>
      <c r="AK31" s="18">
        <f t="shared" si="19"/>
        <v>62267.763434250002</v>
      </c>
      <c r="AL31" s="55">
        <f t="shared" si="20"/>
        <v>6818.3200960503755</v>
      </c>
      <c r="AM31" s="51">
        <f t="shared" si="21"/>
        <v>69086.083530300384</v>
      </c>
      <c r="AN31" s="55">
        <f t="shared" si="128"/>
        <v>12453.552686850002</v>
      </c>
      <c r="AO31" s="55">
        <f t="shared" si="22"/>
        <v>3113.3881717125005</v>
      </c>
      <c r="AP31" s="53">
        <f t="shared" si="23"/>
        <v>84653.02438886289</v>
      </c>
      <c r="AQ31" s="282"/>
      <c r="AR31" s="31" t="s">
        <v>22</v>
      </c>
      <c r="AS31" s="18">
        <f t="shared" si="114"/>
        <v>62267.763434250002</v>
      </c>
      <c r="AT31" s="55">
        <f t="shared" si="25"/>
        <v>6880.5878594846254</v>
      </c>
      <c r="AU31" s="51">
        <f t="shared" si="26"/>
        <v>69148.351293734624</v>
      </c>
      <c r="AV31" s="55">
        <f t="shared" si="129"/>
        <v>12453.552686850002</v>
      </c>
      <c r="AW31" s="55">
        <f t="shared" si="27"/>
        <v>3113.3881717125005</v>
      </c>
      <c r="AX31" s="53">
        <f t="shared" si="28"/>
        <v>84715.29215229713</v>
      </c>
      <c r="AY31" s="282"/>
      <c r="AZ31" s="31" t="s">
        <v>22</v>
      </c>
      <c r="BA31" s="18">
        <f t="shared" si="29"/>
        <v>63513.118702935004</v>
      </c>
      <c r="BB31" s="55">
        <f t="shared" si="30"/>
        <v>7018.1996166743183</v>
      </c>
      <c r="BC31" s="51">
        <f t="shared" si="31"/>
        <v>70531.318319609316</v>
      </c>
      <c r="BD31" s="55">
        <f t="shared" si="130"/>
        <v>12702.623740587002</v>
      </c>
      <c r="BE31" s="55">
        <f t="shared" si="32"/>
        <v>3175.6559351467504</v>
      </c>
      <c r="BF31" s="53">
        <f t="shared" si="33"/>
        <v>86409.597995343065</v>
      </c>
      <c r="BG31" s="282"/>
      <c r="BH31" s="31" t="s">
        <v>22</v>
      </c>
      <c r="BI31" s="366">
        <f>BA31*1.01</f>
        <v>64148.249889964354</v>
      </c>
      <c r="BJ31" s="366">
        <f t="shared" si="35"/>
        <v>7088.3816128410608</v>
      </c>
      <c r="BK31" s="374">
        <f t="shared" si="36"/>
        <v>71236.631502805409</v>
      </c>
      <c r="BL31" s="366">
        <f t="shared" si="131"/>
        <v>12829.649977992871</v>
      </c>
      <c r="BM31" s="366">
        <f t="shared" si="37"/>
        <v>3207.4124944982177</v>
      </c>
      <c r="BN31" s="368">
        <f t="shared" si="38"/>
        <v>87273.693975296497</v>
      </c>
      <c r="BO31" s="369"/>
      <c r="BP31" s="348" t="s">
        <v>22</v>
      </c>
      <c r="BQ31" s="370">
        <f t="shared" si="39"/>
        <v>64789.732388863995</v>
      </c>
      <c r="BR31" s="366">
        <f t="shared" si="40"/>
        <v>7159.2654289694719</v>
      </c>
      <c r="BS31" s="374">
        <f t="shared" si="41"/>
        <v>71948.997817833471</v>
      </c>
      <c r="BT31" s="366">
        <f t="shared" si="132"/>
        <v>12957.946477772799</v>
      </c>
      <c r="BU31" s="366">
        <f t="shared" si="42"/>
        <v>3239.4866194431997</v>
      </c>
      <c r="BV31" s="368">
        <f t="shared" si="43"/>
        <v>88146.430915049466</v>
      </c>
      <c r="BW31" s="369"/>
      <c r="BX31" s="348" t="s">
        <v>22</v>
      </c>
      <c r="BY31" s="366">
        <f>BQ31*1.03*1.01</f>
        <v>67400.758604135219</v>
      </c>
      <c r="BZ31" s="366">
        <f t="shared" si="45"/>
        <v>7447.783825756942</v>
      </c>
      <c r="CA31" s="374">
        <f t="shared" si="46"/>
        <v>74848.542429892157</v>
      </c>
      <c r="CB31" s="366">
        <f t="shared" si="133"/>
        <v>13480.151720827045</v>
      </c>
      <c r="CC31" s="366">
        <f t="shared" si="47"/>
        <v>3370.0379302067613</v>
      </c>
      <c r="CD31" s="368">
        <f t="shared" si="48"/>
        <v>91698.732080925969</v>
      </c>
      <c r="CE31" s="282"/>
      <c r="CF31" s="348" t="s">
        <v>22</v>
      </c>
      <c r="CG31" s="370">
        <f t="shared" si="117"/>
        <v>68748.773776217931</v>
      </c>
      <c r="CH31" s="366">
        <f t="shared" si="50"/>
        <v>7596.7395022720812</v>
      </c>
      <c r="CI31" s="374">
        <f t="shared" si="51"/>
        <v>76345.51327849002</v>
      </c>
      <c r="CJ31" s="366">
        <f t="shared" si="134"/>
        <v>13749.754755243586</v>
      </c>
      <c r="CK31" s="366">
        <f t="shared" si="52"/>
        <v>3437.4386888108966</v>
      </c>
      <c r="CL31" s="368">
        <f t="shared" si="53"/>
        <v>93532.706722544506</v>
      </c>
      <c r="CM31" s="282"/>
      <c r="CN31" s="348" t="s">
        <v>22</v>
      </c>
      <c r="CO31" s="370">
        <f>CG31*101.5%</f>
        <v>69780.0053828612</v>
      </c>
      <c r="CP31" s="366">
        <f t="shared" si="55"/>
        <v>7710.6905948061631</v>
      </c>
      <c r="CQ31" s="374">
        <f t="shared" si="56"/>
        <v>77490.695977667361</v>
      </c>
      <c r="CR31" s="366">
        <f t="shared" si="135"/>
        <v>13956.00107657224</v>
      </c>
      <c r="CS31" s="366">
        <f t="shared" si="57"/>
        <v>3489.00026914306</v>
      </c>
      <c r="CT31" s="368">
        <f t="shared" si="58"/>
        <v>94935.697323382657</v>
      </c>
      <c r="CU31" s="369"/>
      <c r="CV31" s="348" t="s">
        <v>22</v>
      </c>
      <c r="CW31" s="370">
        <f t="shared" si="145"/>
        <v>71350.055503975571</v>
      </c>
      <c r="CX31" s="366">
        <f t="shared" si="60"/>
        <v>7884.1811331893005</v>
      </c>
      <c r="CY31" s="374">
        <f t="shared" si="61"/>
        <v>79234.236637164868</v>
      </c>
      <c r="CZ31" s="366">
        <f t="shared" si="136"/>
        <v>14270.011100795115</v>
      </c>
      <c r="DA31" s="366">
        <f t="shared" si="62"/>
        <v>3567.5027751987786</v>
      </c>
      <c r="DB31" s="368">
        <f t="shared" si="63"/>
        <v>97071.750513158768</v>
      </c>
      <c r="DC31" s="369"/>
      <c r="DD31" s="348" t="s">
        <v>22</v>
      </c>
      <c r="DE31" s="370">
        <f t="shared" si="64"/>
        <v>72063.556059015333</v>
      </c>
      <c r="DF31" s="366">
        <f t="shared" si="65"/>
        <v>7963.0229445211944</v>
      </c>
      <c r="DG31" s="374">
        <f t="shared" si="66"/>
        <v>80026.579003536521</v>
      </c>
      <c r="DH31" s="366">
        <f t="shared" si="137"/>
        <v>14412.711211803067</v>
      </c>
      <c r="DI31" s="366">
        <f t="shared" si="67"/>
        <v>3603.1778029507668</v>
      </c>
      <c r="DJ31" s="368">
        <f t="shared" si="68"/>
        <v>98042.468018290354</v>
      </c>
      <c r="DK31" s="369"/>
      <c r="DL31" s="348" t="s">
        <v>22</v>
      </c>
      <c r="DM31" s="370">
        <f t="shared" si="146"/>
        <v>72784.191619605481</v>
      </c>
      <c r="DN31" s="366">
        <f>DM31*0.1115</f>
        <v>8115.4373655860109</v>
      </c>
      <c r="DO31" s="374">
        <f t="shared" si="71"/>
        <v>80899.628985191492</v>
      </c>
      <c r="DP31" s="366">
        <f t="shared" si="138"/>
        <v>14556.838323921096</v>
      </c>
      <c r="DQ31" s="366">
        <f t="shared" si="72"/>
        <v>3639.209580980274</v>
      </c>
      <c r="DR31" s="368">
        <f t="shared" si="73"/>
        <v>99095.676890092858</v>
      </c>
      <c r="DS31" s="369"/>
      <c r="DT31" s="348" t="s">
        <v>22</v>
      </c>
      <c r="DU31" s="370">
        <f t="shared" si="139"/>
        <v>74239.875451997592</v>
      </c>
      <c r="DV31" s="366">
        <f>DU31*0.1115</f>
        <v>8277.746112897732</v>
      </c>
      <c r="DW31" s="374">
        <f t="shared" si="76"/>
        <v>82517.621564895322</v>
      </c>
      <c r="DX31" s="366">
        <f t="shared" si="140"/>
        <v>14847.975090399519</v>
      </c>
      <c r="DY31" s="366">
        <f t="shared" si="77"/>
        <v>3711.9937725998798</v>
      </c>
      <c r="DZ31" s="368">
        <f t="shared" si="78"/>
        <v>101077.59042789471</v>
      </c>
      <c r="EA31" s="369"/>
      <c r="EB31" s="348" t="s">
        <v>22</v>
      </c>
      <c r="EC31" s="370">
        <f t="shared" si="79"/>
        <v>74982.27420651757</v>
      </c>
      <c r="ED31" s="366">
        <f>EC31*0.1115</f>
        <v>8360.523574026709</v>
      </c>
      <c r="EE31" s="374">
        <f t="shared" si="81"/>
        <v>83342.797780544279</v>
      </c>
      <c r="EF31" s="366">
        <f t="shared" si="141"/>
        <v>14996.454841303515</v>
      </c>
      <c r="EG31" s="366">
        <f t="shared" si="82"/>
        <v>3749.1137103258789</v>
      </c>
      <c r="EH31" s="368">
        <f t="shared" si="83"/>
        <v>102088.36633217367</v>
      </c>
      <c r="EI31" s="282"/>
      <c r="EJ31" s="348" t="s">
        <v>22</v>
      </c>
      <c r="EK31" s="370">
        <f t="shared" si="142"/>
        <v>75732.096948582752</v>
      </c>
      <c r="EL31" s="366">
        <f>EK31*0.1115</f>
        <v>8444.1288097669767</v>
      </c>
      <c r="EM31" s="374">
        <f t="shared" si="86"/>
        <v>84176.225758349727</v>
      </c>
      <c r="EN31" s="366">
        <f t="shared" si="143"/>
        <v>15146.419389716551</v>
      </c>
      <c r="EO31" s="366">
        <f t="shared" si="87"/>
        <v>3786.6048474291379</v>
      </c>
      <c r="EP31" s="368">
        <f t="shared" si="88"/>
        <v>103109.24999549541</v>
      </c>
      <c r="EQ31" s="282"/>
      <c r="ER31" s="348" t="s">
        <v>22</v>
      </c>
      <c r="ES31" s="370">
        <f t="shared" si="89"/>
        <v>76489.417918068575</v>
      </c>
      <c r="ET31" s="366">
        <f>ES31*0.1115</f>
        <v>8528.5700978646455</v>
      </c>
      <c r="EU31" s="374">
        <f t="shared" si="91"/>
        <v>85017.988015933224</v>
      </c>
      <c r="EV31" s="366">
        <f t="shared" si="144"/>
        <v>15297.883583613715</v>
      </c>
      <c r="EW31" s="366">
        <f t="shared" si="92"/>
        <v>3824.4708959034288</v>
      </c>
      <c r="EX31" s="368">
        <f t="shared" si="93"/>
        <v>104140.34249545037</v>
      </c>
      <c r="EY31" s="282"/>
    </row>
    <row r="32" spans="1:158" ht="19.5" customHeight="1" x14ac:dyDescent="0.25">
      <c r="A32" s="23" t="s">
        <v>47</v>
      </c>
      <c r="C32" s="344"/>
      <c r="D32" s="338" t="s">
        <v>24</v>
      </c>
      <c r="E32" s="21">
        <v>64704</v>
      </c>
      <c r="F32" s="56">
        <f t="shared" si="0"/>
        <v>6955.68</v>
      </c>
      <c r="G32" s="43">
        <f t="shared" si="1"/>
        <v>71659.679999999993</v>
      </c>
      <c r="H32" s="56">
        <f t="shared" si="150"/>
        <v>12940.800000000001</v>
      </c>
      <c r="I32" s="56">
        <f t="shared" si="2"/>
        <v>3235.2000000000003</v>
      </c>
      <c r="J32" s="53">
        <f t="shared" si="3"/>
        <v>87835.68</v>
      </c>
      <c r="L32" s="17" t="s">
        <v>24</v>
      </c>
      <c r="M32" s="21">
        <f t="shared" si="4"/>
        <v>65351.040000000001</v>
      </c>
      <c r="N32" s="56">
        <f t="shared" si="5"/>
        <v>7090.5878400000001</v>
      </c>
      <c r="O32" s="43">
        <f t="shared" si="6"/>
        <v>72441.627840000001</v>
      </c>
      <c r="P32" s="56">
        <f t="shared" si="125"/>
        <v>13070.208000000001</v>
      </c>
      <c r="Q32" s="56">
        <f t="shared" si="7"/>
        <v>3267.5520000000001</v>
      </c>
      <c r="R32" s="53">
        <f t="shared" si="8"/>
        <v>88779.387839999996</v>
      </c>
      <c r="S32" s="282"/>
      <c r="T32" s="17" t="s">
        <v>24</v>
      </c>
      <c r="U32" s="21">
        <f t="shared" si="9"/>
        <v>66004.550400000007</v>
      </c>
      <c r="V32" s="56">
        <f t="shared" si="10"/>
        <v>7161.4937184000009</v>
      </c>
      <c r="W32" s="43">
        <f t="shared" si="11"/>
        <v>73166.044118400008</v>
      </c>
      <c r="X32" s="56">
        <f t="shared" si="126"/>
        <v>13200.910080000001</v>
      </c>
      <c r="Y32" s="56">
        <f t="shared" si="12"/>
        <v>3300.2275200000004</v>
      </c>
      <c r="Z32" s="53">
        <f t="shared" si="13"/>
        <v>89667.18171840001</v>
      </c>
      <c r="AA32" s="282"/>
      <c r="AB32" s="17" t="s">
        <v>24</v>
      </c>
      <c r="AC32" s="21">
        <f t="shared" si="113"/>
        <v>66004.550400000007</v>
      </c>
      <c r="AD32" s="56">
        <f t="shared" si="15"/>
        <v>7161.4937184000009</v>
      </c>
      <c r="AE32" s="43">
        <f t="shared" si="16"/>
        <v>73166.044118400008</v>
      </c>
      <c r="AF32" s="56">
        <f t="shared" si="127"/>
        <v>13200.910080000001</v>
      </c>
      <c r="AG32" s="56">
        <f t="shared" si="17"/>
        <v>3300.2275200000004</v>
      </c>
      <c r="AH32" s="53">
        <f t="shared" si="18"/>
        <v>89667.18171840001</v>
      </c>
      <c r="AI32" s="282"/>
      <c r="AJ32" s="17" t="s">
        <v>24</v>
      </c>
      <c r="AK32" s="21">
        <f t="shared" si="19"/>
        <v>67159.630032000015</v>
      </c>
      <c r="AL32" s="56">
        <f t="shared" si="20"/>
        <v>7353.9794885040019</v>
      </c>
      <c r="AM32" s="43">
        <f t="shared" si="21"/>
        <v>74513.609520504018</v>
      </c>
      <c r="AN32" s="56">
        <f t="shared" si="128"/>
        <v>13431.926006400005</v>
      </c>
      <c r="AO32" s="56">
        <f t="shared" si="22"/>
        <v>3357.9815016000011</v>
      </c>
      <c r="AP32" s="53">
        <f t="shared" si="23"/>
        <v>91303.517028504022</v>
      </c>
      <c r="AQ32" s="282"/>
      <c r="AR32" s="17" t="s">
        <v>24</v>
      </c>
      <c r="AS32" s="21">
        <f t="shared" si="114"/>
        <v>67159.630032000015</v>
      </c>
      <c r="AT32" s="56">
        <f t="shared" si="25"/>
        <v>7421.1391185360017</v>
      </c>
      <c r="AU32" s="43">
        <f t="shared" si="26"/>
        <v>74580.769150536013</v>
      </c>
      <c r="AV32" s="56">
        <f t="shared" si="129"/>
        <v>13431.926006400005</v>
      </c>
      <c r="AW32" s="56">
        <f t="shared" si="27"/>
        <v>3357.9815016000011</v>
      </c>
      <c r="AX32" s="53">
        <f t="shared" si="28"/>
        <v>91370.676658536016</v>
      </c>
      <c r="AY32" s="282"/>
      <c r="AZ32" s="17" t="s">
        <v>24</v>
      </c>
      <c r="BA32" s="21">
        <f t="shared" si="29"/>
        <v>68502.822632640018</v>
      </c>
      <c r="BB32" s="56">
        <f t="shared" si="30"/>
        <v>7569.5619009067223</v>
      </c>
      <c r="BC32" s="43">
        <f t="shared" si="31"/>
        <v>76072.384533546734</v>
      </c>
      <c r="BD32" s="56">
        <f t="shared" si="130"/>
        <v>13700.564526528004</v>
      </c>
      <c r="BE32" s="56">
        <f t="shared" si="32"/>
        <v>3425.1411316320009</v>
      </c>
      <c r="BF32" s="53">
        <f t="shared" si="33"/>
        <v>93198.090191706739</v>
      </c>
      <c r="BG32" s="282"/>
      <c r="BH32" s="17" t="s">
        <v>24</v>
      </c>
      <c r="BI32" s="370">
        <f t="shared" ref="BI32:BI35" si="151">BA32*1.01</f>
        <v>69187.850858966412</v>
      </c>
      <c r="BJ32" s="370">
        <f t="shared" si="35"/>
        <v>7645.2575199157891</v>
      </c>
      <c r="BK32" s="367">
        <f t="shared" si="36"/>
        <v>76833.1083788822</v>
      </c>
      <c r="BL32" s="370">
        <f t="shared" si="131"/>
        <v>13837.570171793282</v>
      </c>
      <c r="BM32" s="370">
        <f t="shared" si="37"/>
        <v>3459.3925429483206</v>
      </c>
      <c r="BN32" s="368">
        <f t="shared" si="38"/>
        <v>94130.071093623803</v>
      </c>
      <c r="BO32" s="369"/>
      <c r="BP32" s="338" t="s">
        <v>24</v>
      </c>
      <c r="BQ32" s="370">
        <f t="shared" si="39"/>
        <v>69879.72936755608</v>
      </c>
      <c r="BR32" s="370">
        <f t="shared" si="40"/>
        <v>7721.7100951149469</v>
      </c>
      <c r="BS32" s="367">
        <f t="shared" si="41"/>
        <v>77601.439462671027</v>
      </c>
      <c r="BT32" s="370">
        <f t="shared" si="132"/>
        <v>13975.945873511217</v>
      </c>
      <c r="BU32" s="370">
        <f t="shared" si="42"/>
        <v>3493.9864683778042</v>
      </c>
      <c r="BV32" s="368">
        <f t="shared" si="43"/>
        <v>95071.37180456004</v>
      </c>
      <c r="BW32" s="369"/>
      <c r="BX32" s="338" t="s">
        <v>24</v>
      </c>
      <c r="BY32" s="370">
        <f t="shared" ref="BY32:BY35" si="152">BQ32*1.03*1.01</f>
        <v>72695.882461068599</v>
      </c>
      <c r="BZ32" s="370">
        <f t="shared" si="45"/>
        <v>8032.8950119480805</v>
      </c>
      <c r="CA32" s="367">
        <f t="shared" si="46"/>
        <v>80728.777473016686</v>
      </c>
      <c r="CB32" s="370">
        <f t="shared" si="133"/>
        <v>14539.176492213721</v>
      </c>
      <c r="CC32" s="370">
        <f t="shared" si="47"/>
        <v>3634.7941230534302</v>
      </c>
      <c r="CD32" s="368">
        <f t="shared" si="48"/>
        <v>98902.748088283843</v>
      </c>
      <c r="CE32" s="282"/>
      <c r="CF32" s="338" t="s">
        <v>24</v>
      </c>
      <c r="CG32" s="370">
        <f t="shared" si="117"/>
        <v>74149.800110289973</v>
      </c>
      <c r="CH32" s="370">
        <f t="shared" si="50"/>
        <v>8193.5529121870422</v>
      </c>
      <c r="CI32" s="367">
        <f t="shared" si="51"/>
        <v>82343.353022477007</v>
      </c>
      <c r="CJ32" s="370">
        <f t="shared" si="134"/>
        <v>14829.960022057996</v>
      </c>
      <c r="CK32" s="370">
        <f t="shared" si="52"/>
        <v>3707.490005514499</v>
      </c>
      <c r="CL32" s="368">
        <f t="shared" si="53"/>
        <v>100880.80305004949</v>
      </c>
      <c r="CM32" s="282"/>
      <c r="CN32" s="338" t="s">
        <v>24</v>
      </c>
      <c r="CO32" s="370">
        <f t="shared" ref="CO32:CO35" si="153">CG32*101.5%</f>
        <v>75262.04711194431</v>
      </c>
      <c r="CP32" s="370">
        <f t="shared" si="55"/>
        <v>8316.4562058698466</v>
      </c>
      <c r="CQ32" s="367">
        <f t="shared" si="56"/>
        <v>83578.50331781416</v>
      </c>
      <c r="CR32" s="370">
        <f t="shared" si="135"/>
        <v>15052.409422388862</v>
      </c>
      <c r="CS32" s="370">
        <f t="shared" si="57"/>
        <v>3763.1023555972156</v>
      </c>
      <c r="CT32" s="368">
        <f t="shared" si="58"/>
        <v>102394.01509580025</v>
      </c>
      <c r="CU32" s="369"/>
      <c r="CV32" s="338" t="s">
        <v>24</v>
      </c>
      <c r="CW32" s="370">
        <f t="shared" si="145"/>
        <v>76955.443171963052</v>
      </c>
      <c r="CX32" s="370">
        <f t="shared" si="60"/>
        <v>8503.5764705019174</v>
      </c>
      <c r="CY32" s="367">
        <f t="shared" si="61"/>
        <v>85459.019642464962</v>
      </c>
      <c r="CZ32" s="370">
        <f t="shared" si="136"/>
        <v>15391.08863439261</v>
      </c>
      <c r="DA32" s="370">
        <f t="shared" si="62"/>
        <v>3847.7721585981526</v>
      </c>
      <c r="DB32" s="368">
        <f t="shared" si="63"/>
        <v>104697.88043545572</v>
      </c>
      <c r="DC32" s="369"/>
      <c r="DD32" s="338" t="s">
        <v>24</v>
      </c>
      <c r="DE32" s="370">
        <f t="shared" si="64"/>
        <v>77724.997603682685</v>
      </c>
      <c r="DF32" s="370">
        <f t="shared" si="65"/>
        <v>8588.612235206936</v>
      </c>
      <c r="DG32" s="367">
        <f t="shared" si="66"/>
        <v>86313.609838889621</v>
      </c>
      <c r="DH32" s="370">
        <f t="shared" si="137"/>
        <v>15544.999520736537</v>
      </c>
      <c r="DI32" s="370">
        <f t="shared" si="67"/>
        <v>3886.2498801841343</v>
      </c>
      <c r="DJ32" s="368">
        <f t="shared" si="68"/>
        <v>105744.85923981029</v>
      </c>
      <c r="DK32" s="369"/>
      <c r="DL32" s="338" t="s">
        <v>24</v>
      </c>
      <c r="DM32" s="370">
        <f t="shared" si="146"/>
        <v>78502.247579719507</v>
      </c>
      <c r="DN32" s="370">
        <f t="shared" ref="DN32:DN35" si="154">DM32*0.1115</f>
        <v>8753.0006051387245</v>
      </c>
      <c r="DO32" s="367">
        <f t="shared" si="71"/>
        <v>87255.248184858239</v>
      </c>
      <c r="DP32" s="370">
        <f t="shared" si="138"/>
        <v>15700.449515943903</v>
      </c>
      <c r="DQ32" s="370">
        <f t="shared" si="72"/>
        <v>3925.1123789859757</v>
      </c>
      <c r="DR32" s="368">
        <f t="shared" si="73"/>
        <v>106880.81007978812</v>
      </c>
      <c r="DS32" s="369"/>
      <c r="DT32" s="338" t="s">
        <v>24</v>
      </c>
      <c r="DU32" s="370">
        <f t="shared" si="139"/>
        <v>80072.292531313899</v>
      </c>
      <c r="DV32" s="370">
        <f t="shared" ref="DV32:DV35" si="155">DU32*0.1115</f>
        <v>8928.0606172414991</v>
      </c>
      <c r="DW32" s="367">
        <f t="shared" si="76"/>
        <v>89000.353148555398</v>
      </c>
      <c r="DX32" s="370">
        <f t="shared" si="140"/>
        <v>16014.458506262781</v>
      </c>
      <c r="DY32" s="370">
        <f t="shared" si="77"/>
        <v>4003.6146265656953</v>
      </c>
      <c r="DZ32" s="368">
        <f t="shared" si="78"/>
        <v>109018.42628138389</v>
      </c>
      <c r="EA32" s="369"/>
      <c r="EB32" s="338" t="s">
        <v>24</v>
      </c>
      <c r="EC32" s="370">
        <f t="shared" si="79"/>
        <v>80873.015456627036</v>
      </c>
      <c r="ED32" s="370">
        <f t="shared" ref="ED32:ED35" si="156">EC32*0.1115</f>
        <v>9017.3412234139141</v>
      </c>
      <c r="EE32" s="367">
        <f t="shared" si="81"/>
        <v>89890.356680040946</v>
      </c>
      <c r="EF32" s="370">
        <f t="shared" si="141"/>
        <v>16174.603091325407</v>
      </c>
      <c r="EG32" s="370">
        <f t="shared" si="82"/>
        <v>4043.6507728313518</v>
      </c>
      <c r="EH32" s="368">
        <f t="shared" si="83"/>
        <v>110108.6105441977</v>
      </c>
      <c r="EI32" s="282"/>
      <c r="EJ32" s="338" t="s">
        <v>24</v>
      </c>
      <c r="EK32" s="370">
        <f t="shared" si="142"/>
        <v>81681.745611193313</v>
      </c>
      <c r="EL32" s="370">
        <f t="shared" ref="EL32:EL35" si="157">EK32*0.1115</f>
        <v>9107.5146356480545</v>
      </c>
      <c r="EM32" s="367">
        <f t="shared" si="86"/>
        <v>90789.260246841368</v>
      </c>
      <c r="EN32" s="370">
        <f t="shared" si="143"/>
        <v>16336.349122238664</v>
      </c>
      <c r="EO32" s="370">
        <f t="shared" si="87"/>
        <v>4084.0872805596659</v>
      </c>
      <c r="EP32" s="368">
        <f t="shared" si="88"/>
        <v>111209.69664963969</v>
      </c>
      <c r="EQ32" s="282"/>
      <c r="ER32" s="338" t="s">
        <v>24</v>
      </c>
      <c r="ES32" s="370">
        <f t="shared" si="89"/>
        <v>82498.563067305251</v>
      </c>
      <c r="ET32" s="370">
        <f t="shared" ref="ET32:ET35" si="158">ES32*0.1115</f>
        <v>9198.5897820045357</v>
      </c>
      <c r="EU32" s="367">
        <f t="shared" si="91"/>
        <v>91697.152849309787</v>
      </c>
      <c r="EV32" s="370">
        <f t="shared" si="144"/>
        <v>16499.712613461052</v>
      </c>
      <c r="EW32" s="370">
        <f t="shared" si="92"/>
        <v>4124.9281533652629</v>
      </c>
      <c r="EX32" s="368">
        <f t="shared" si="93"/>
        <v>112321.7936161361</v>
      </c>
      <c r="EY32" s="282"/>
    </row>
    <row r="33" spans="1:155" x14ac:dyDescent="0.25">
      <c r="A33" s="586" t="s">
        <v>30</v>
      </c>
      <c r="C33" s="346"/>
      <c r="D33" s="338" t="s">
        <v>26</v>
      </c>
      <c r="E33" s="21">
        <v>66667.5</v>
      </c>
      <c r="F33" s="56">
        <f t="shared" si="0"/>
        <v>7166.7562499999995</v>
      </c>
      <c r="G33" s="43">
        <f t="shared" si="1"/>
        <v>73834.256250000006</v>
      </c>
      <c r="H33" s="56">
        <f t="shared" si="150"/>
        <v>13333.5</v>
      </c>
      <c r="I33" s="56">
        <f t="shared" si="2"/>
        <v>3333.375</v>
      </c>
      <c r="J33" s="53">
        <f t="shared" si="3"/>
        <v>90501.131250000006</v>
      </c>
      <c r="L33" s="17" t="s">
        <v>26</v>
      </c>
      <c r="M33" s="21">
        <f t="shared" si="4"/>
        <v>67334.175000000003</v>
      </c>
      <c r="N33" s="56">
        <f t="shared" si="5"/>
        <v>7305.7579875000001</v>
      </c>
      <c r="O33" s="43">
        <f t="shared" si="6"/>
        <v>74639.932987499997</v>
      </c>
      <c r="P33" s="56">
        <f t="shared" si="125"/>
        <v>13466.835000000001</v>
      </c>
      <c r="Q33" s="56">
        <f t="shared" si="7"/>
        <v>3366.7087500000002</v>
      </c>
      <c r="R33" s="53">
        <f t="shared" si="8"/>
        <v>91473.476737500008</v>
      </c>
      <c r="S33" s="282"/>
      <c r="T33" s="17" t="s">
        <v>26</v>
      </c>
      <c r="U33" s="21">
        <f t="shared" si="9"/>
        <v>68007.51675000001</v>
      </c>
      <c r="V33" s="56">
        <f t="shared" si="10"/>
        <v>7378.8155673750007</v>
      </c>
      <c r="W33" s="43">
        <f t="shared" si="11"/>
        <v>75386.33231737501</v>
      </c>
      <c r="X33" s="56">
        <f t="shared" si="126"/>
        <v>13601.503350000003</v>
      </c>
      <c r="Y33" s="56">
        <f t="shared" si="12"/>
        <v>3400.3758375000007</v>
      </c>
      <c r="Z33" s="53">
        <f t="shared" si="13"/>
        <v>92388.211504875013</v>
      </c>
      <c r="AA33" s="282"/>
      <c r="AB33" s="17" t="s">
        <v>26</v>
      </c>
      <c r="AC33" s="21">
        <f t="shared" si="113"/>
        <v>68007.51675000001</v>
      </c>
      <c r="AD33" s="56">
        <f t="shared" si="15"/>
        <v>7378.8155673750007</v>
      </c>
      <c r="AE33" s="43">
        <f t="shared" si="16"/>
        <v>75386.33231737501</v>
      </c>
      <c r="AF33" s="56">
        <f t="shared" si="127"/>
        <v>13601.503350000003</v>
      </c>
      <c r="AG33" s="56">
        <f t="shared" si="17"/>
        <v>3400.3758375000007</v>
      </c>
      <c r="AH33" s="53">
        <f t="shared" si="18"/>
        <v>92388.211504875013</v>
      </c>
      <c r="AI33" s="282"/>
      <c r="AJ33" s="17" t="s">
        <v>26</v>
      </c>
      <c r="AK33" s="21">
        <f t="shared" si="19"/>
        <v>69197.648293125021</v>
      </c>
      <c r="AL33" s="56">
        <f t="shared" si="20"/>
        <v>7577.1424880971899</v>
      </c>
      <c r="AM33" s="43">
        <f t="shared" si="21"/>
        <v>76774.790781222211</v>
      </c>
      <c r="AN33" s="56">
        <f t="shared" si="128"/>
        <v>13839.529658625004</v>
      </c>
      <c r="AO33" s="56">
        <f t="shared" si="22"/>
        <v>3459.8824146562511</v>
      </c>
      <c r="AP33" s="53">
        <f t="shared" si="23"/>
        <v>94074.20285450347</v>
      </c>
      <c r="AQ33" s="282"/>
      <c r="AR33" s="17" t="s">
        <v>26</v>
      </c>
      <c r="AS33" s="21">
        <f t="shared" si="114"/>
        <v>69197.648293125021</v>
      </c>
      <c r="AT33" s="56">
        <f t="shared" si="25"/>
        <v>7646.3401363903149</v>
      </c>
      <c r="AU33" s="43">
        <f t="shared" si="26"/>
        <v>76843.988429515332</v>
      </c>
      <c r="AV33" s="56">
        <f t="shared" si="129"/>
        <v>13839.529658625004</v>
      </c>
      <c r="AW33" s="56">
        <f t="shared" si="27"/>
        <v>3459.8824146562511</v>
      </c>
      <c r="AX33" s="53">
        <f t="shared" si="28"/>
        <v>94143.40050279659</v>
      </c>
      <c r="AY33" s="282"/>
      <c r="AZ33" s="17" t="s">
        <v>26</v>
      </c>
      <c r="BA33" s="21">
        <f t="shared" si="29"/>
        <v>70581.601258987517</v>
      </c>
      <c r="BB33" s="56">
        <f t="shared" si="30"/>
        <v>7799.2669391181207</v>
      </c>
      <c r="BC33" s="43">
        <f t="shared" si="31"/>
        <v>78380.868198105643</v>
      </c>
      <c r="BD33" s="56">
        <f t="shared" si="130"/>
        <v>14116.320251797504</v>
      </c>
      <c r="BE33" s="56">
        <f t="shared" si="32"/>
        <v>3529.080062949376</v>
      </c>
      <c r="BF33" s="53">
        <f t="shared" si="33"/>
        <v>96026.268512852519</v>
      </c>
      <c r="BG33" s="282"/>
      <c r="BH33" s="17" t="s">
        <v>26</v>
      </c>
      <c r="BI33" s="370">
        <f t="shared" si="151"/>
        <v>71287.417271577389</v>
      </c>
      <c r="BJ33" s="370">
        <f t="shared" si="35"/>
        <v>7877.2596085093019</v>
      </c>
      <c r="BK33" s="367">
        <f t="shared" si="36"/>
        <v>79164.676880086685</v>
      </c>
      <c r="BL33" s="370">
        <f t="shared" si="131"/>
        <v>14257.483454315479</v>
      </c>
      <c r="BM33" s="370">
        <f t="shared" si="37"/>
        <v>3564.3708635788698</v>
      </c>
      <c r="BN33" s="368">
        <f t="shared" si="38"/>
        <v>96986.531197981036</v>
      </c>
      <c r="BO33" s="369"/>
      <c r="BP33" s="338" t="s">
        <v>26</v>
      </c>
      <c r="BQ33" s="370">
        <v>73882</v>
      </c>
      <c r="BR33" s="370">
        <f t="shared" si="40"/>
        <v>8163.9610000000002</v>
      </c>
      <c r="BS33" s="367">
        <f t="shared" si="41"/>
        <v>82045.960999999996</v>
      </c>
      <c r="BT33" s="370">
        <f t="shared" si="132"/>
        <v>14776.400000000001</v>
      </c>
      <c r="BU33" s="370">
        <f t="shared" si="42"/>
        <v>3694.1000000000004</v>
      </c>
      <c r="BV33" s="368">
        <f t="shared" si="43"/>
        <v>100516.46100000001</v>
      </c>
      <c r="BW33" s="369"/>
      <c r="BX33" s="338" t="s">
        <v>26</v>
      </c>
      <c r="BY33" s="370">
        <f t="shared" si="152"/>
        <v>76859.444600000003</v>
      </c>
      <c r="BZ33" s="370">
        <f t="shared" si="45"/>
        <v>8492.968628300001</v>
      </c>
      <c r="CA33" s="367">
        <f t="shared" si="46"/>
        <v>85352.413228300007</v>
      </c>
      <c r="CB33" s="370">
        <f t="shared" si="133"/>
        <v>15371.888920000001</v>
      </c>
      <c r="CC33" s="370">
        <f t="shared" si="47"/>
        <v>3842.9722300000003</v>
      </c>
      <c r="CD33" s="368">
        <f t="shared" si="48"/>
        <v>104567.2743783</v>
      </c>
      <c r="CE33" s="282"/>
      <c r="CF33" s="338" t="s">
        <v>26</v>
      </c>
      <c r="CG33" s="370">
        <f t="shared" si="117"/>
        <v>78396.633492000008</v>
      </c>
      <c r="CH33" s="370">
        <f t="shared" si="50"/>
        <v>8662.8280008660004</v>
      </c>
      <c r="CI33" s="367">
        <f t="shared" si="51"/>
        <v>87059.461492866016</v>
      </c>
      <c r="CJ33" s="370">
        <f t="shared" si="134"/>
        <v>15679.326698400002</v>
      </c>
      <c r="CK33" s="370">
        <f t="shared" si="52"/>
        <v>3919.8316746000005</v>
      </c>
      <c r="CL33" s="368">
        <f t="shared" si="53"/>
        <v>106658.61986586603</v>
      </c>
      <c r="CM33" s="282"/>
      <c r="CN33" s="338" t="s">
        <v>26</v>
      </c>
      <c r="CO33" s="370">
        <f t="shared" si="153"/>
        <v>79572.582994380005</v>
      </c>
      <c r="CP33" s="370">
        <f t="shared" si="55"/>
        <v>8792.770420878991</v>
      </c>
      <c r="CQ33" s="367">
        <f t="shared" si="56"/>
        <v>88365.353415259</v>
      </c>
      <c r="CR33" s="370">
        <f t="shared" si="135"/>
        <v>15914.516598876002</v>
      </c>
      <c r="CS33" s="370">
        <f t="shared" si="57"/>
        <v>3978.6291497190005</v>
      </c>
      <c r="CT33" s="368">
        <f t="shared" si="58"/>
        <v>108258.49916385399</v>
      </c>
      <c r="CU33" s="369"/>
      <c r="CV33" s="338" t="s">
        <v>26</v>
      </c>
      <c r="CW33" s="370">
        <f t="shared" si="145"/>
        <v>81362.966111753558</v>
      </c>
      <c r="CX33" s="370">
        <f t="shared" si="60"/>
        <v>8990.6077553487685</v>
      </c>
      <c r="CY33" s="367">
        <f t="shared" si="61"/>
        <v>90353.573867102328</v>
      </c>
      <c r="CZ33" s="370">
        <f t="shared" si="136"/>
        <v>16272.593222350712</v>
      </c>
      <c r="DA33" s="370">
        <f t="shared" si="62"/>
        <v>4068.1483055876779</v>
      </c>
      <c r="DB33" s="368">
        <f t="shared" si="63"/>
        <v>110694.31539504071</v>
      </c>
      <c r="DC33" s="369"/>
      <c r="DD33" s="338" t="s">
        <v>26</v>
      </c>
      <c r="DE33" s="370">
        <f t="shared" si="64"/>
        <v>82176.595772871093</v>
      </c>
      <c r="DF33" s="370">
        <f t="shared" si="65"/>
        <v>9080.5138329022557</v>
      </c>
      <c r="DG33" s="367">
        <f t="shared" si="66"/>
        <v>91257.109605773352</v>
      </c>
      <c r="DH33" s="370">
        <f t="shared" si="137"/>
        <v>16435.319154574219</v>
      </c>
      <c r="DI33" s="370">
        <f t="shared" si="67"/>
        <v>4108.8297886435548</v>
      </c>
      <c r="DJ33" s="368">
        <f t="shared" si="68"/>
        <v>111801.25854899113</v>
      </c>
      <c r="DK33" s="369"/>
      <c r="DL33" s="338" t="s">
        <v>26</v>
      </c>
      <c r="DM33" s="370">
        <f t="shared" si="146"/>
        <v>82998.361730599805</v>
      </c>
      <c r="DN33" s="370">
        <f t="shared" si="154"/>
        <v>9254.3173329618785</v>
      </c>
      <c r="DO33" s="367">
        <f t="shared" si="71"/>
        <v>92252.679063561678</v>
      </c>
      <c r="DP33" s="370">
        <f t="shared" si="138"/>
        <v>16599.672346119962</v>
      </c>
      <c r="DQ33" s="370">
        <f t="shared" si="72"/>
        <v>4149.9180865299904</v>
      </c>
      <c r="DR33" s="368">
        <f t="shared" si="73"/>
        <v>113002.26949621162</v>
      </c>
      <c r="DS33" s="369"/>
      <c r="DT33" s="338" t="s">
        <v>26</v>
      </c>
      <c r="DU33" s="370">
        <f t="shared" si="139"/>
        <v>84658.328965211796</v>
      </c>
      <c r="DV33" s="370">
        <f t="shared" si="155"/>
        <v>9439.4036796211149</v>
      </c>
      <c r="DW33" s="367">
        <f t="shared" si="76"/>
        <v>94097.732644832911</v>
      </c>
      <c r="DX33" s="370">
        <f t="shared" si="140"/>
        <v>16931.665793042361</v>
      </c>
      <c r="DY33" s="370">
        <f t="shared" si="77"/>
        <v>4232.9164482605902</v>
      </c>
      <c r="DZ33" s="368">
        <f t="shared" si="78"/>
        <v>115262.31488613585</v>
      </c>
      <c r="EA33" s="369"/>
      <c r="EB33" s="338" t="s">
        <v>26</v>
      </c>
      <c r="EC33" s="370">
        <f t="shared" si="79"/>
        <v>85504.912254863913</v>
      </c>
      <c r="ED33" s="370">
        <f t="shared" si="156"/>
        <v>9533.7977164173262</v>
      </c>
      <c r="EE33" s="367">
        <f t="shared" si="81"/>
        <v>95038.709971281234</v>
      </c>
      <c r="EF33" s="370">
        <f t="shared" si="141"/>
        <v>17100.982450972784</v>
      </c>
      <c r="EG33" s="370">
        <f t="shared" si="82"/>
        <v>4275.245612743196</v>
      </c>
      <c r="EH33" s="368">
        <f t="shared" si="83"/>
        <v>116414.93803499721</v>
      </c>
      <c r="EI33" s="282"/>
      <c r="EJ33" s="338" t="s">
        <v>26</v>
      </c>
      <c r="EK33" s="370">
        <f t="shared" si="142"/>
        <v>86359.961377412546</v>
      </c>
      <c r="EL33" s="370">
        <f t="shared" si="157"/>
        <v>9629.1356935814983</v>
      </c>
      <c r="EM33" s="367">
        <f t="shared" si="86"/>
        <v>95989.097070994045</v>
      </c>
      <c r="EN33" s="370">
        <f t="shared" si="143"/>
        <v>17271.992275482509</v>
      </c>
      <c r="EO33" s="370">
        <f t="shared" si="87"/>
        <v>4317.9980688706273</v>
      </c>
      <c r="EP33" s="368">
        <f t="shared" si="88"/>
        <v>117579.08741534718</v>
      </c>
      <c r="EQ33" s="282"/>
      <c r="ER33" s="338" t="s">
        <v>26</v>
      </c>
      <c r="ES33" s="370">
        <f t="shared" si="89"/>
        <v>87223.560991186678</v>
      </c>
      <c r="ET33" s="370">
        <f t="shared" si="158"/>
        <v>9725.4270505173154</v>
      </c>
      <c r="EU33" s="367">
        <f t="shared" si="91"/>
        <v>96948.988041703997</v>
      </c>
      <c r="EV33" s="370">
        <f t="shared" si="144"/>
        <v>17444.712198237336</v>
      </c>
      <c r="EW33" s="370">
        <f t="shared" si="92"/>
        <v>4361.1780495593339</v>
      </c>
      <c r="EX33" s="368">
        <f t="shared" si="93"/>
        <v>118754.87828950066</v>
      </c>
      <c r="EY33" s="282"/>
    </row>
    <row r="34" spans="1:155" x14ac:dyDescent="0.25">
      <c r="A34" s="586"/>
      <c r="C34" s="346"/>
      <c r="D34" s="338" t="s">
        <v>28</v>
      </c>
      <c r="E34" s="21">
        <v>70913.73000000001</v>
      </c>
      <c r="F34" s="56">
        <f t="shared" si="0"/>
        <v>7623.2259750000012</v>
      </c>
      <c r="G34" s="43">
        <f t="shared" si="1"/>
        <v>78536.955975000019</v>
      </c>
      <c r="H34" s="56">
        <f t="shared" si="150"/>
        <v>14182.746000000003</v>
      </c>
      <c r="I34" s="56">
        <f t="shared" si="2"/>
        <v>3545.6865000000007</v>
      </c>
      <c r="J34" s="53">
        <f t="shared" si="3"/>
        <v>96265.388475000014</v>
      </c>
      <c r="L34" s="17" t="s">
        <v>28</v>
      </c>
      <c r="M34" s="21">
        <f t="shared" si="4"/>
        <v>71622.867300000013</v>
      </c>
      <c r="N34" s="56">
        <f t="shared" si="5"/>
        <v>7771.0811020500014</v>
      </c>
      <c r="O34" s="43">
        <f t="shared" si="6"/>
        <v>79393.948402050009</v>
      </c>
      <c r="P34" s="56">
        <f t="shared" si="125"/>
        <v>14324.573460000003</v>
      </c>
      <c r="Q34" s="56">
        <f t="shared" si="7"/>
        <v>3581.1433650000008</v>
      </c>
      <c r="R34" s="53">
        <f t="shared" si="8"/>
        <v>97299.665227050005</v>
      </c>
      <c r="S34" s="282"/>
      <c r="T34" s="17" t="s">
        <v>28</v>
      </c>
      <c r="U34" s="21">
        <f t="shared" si="9"/>
        <v>72339.095973000018</v>
      </c>
      <c r="V34" s="56">
        <f t="shared" si="10"/>
        <v>7848.7919130705022</v>
      </c>
      <c r="W34" s="43">
        <f t="shared" si="11"/>
        <v>80187.887886070515</v>
      </c>
      <c r="X34" s="56">
        <f t="shared" si="126"/>
        <v>14467.819194600004</v>
      </c>
      <c r="Y34" s="56">
        <f t="shared" si="12"/>
        <v>3616.9547986500011</v>
      </c>
      <c r="Z34" s="53">
        <f t="shared" si="13"/>
        <v>98272.661879320513</v>
      </c>
      <c r="AA34" s="282"/>
      <c r="AB34" s="17" t="s">
        <v>28</v>
      </c>
      <c r="AC34" s="21">
        <f t="shared" si="113"/>
        <v>72339.095973000018</v>
      </c>
      <c r="AD34" s="56">
        <f t="shared" si="15"/>
        <v>7848.7919130705022</v>
      </c>
      <c r="AE34" s="43">
        <f t="shared" si="16"/>
        <v>80187.887886070515</v>
      </c>
      <c r="AF34" s="56">
        <f t="shared" si="127"/>
        <v>14467.819194600004</v>
      </c>
      <c r="AG34" s="56">
        <f t="shared" si="17"/>
        <v>3616.9547986500011</v>
      </c>
      <c r="AH34" s="53">
        <f t="shared" si="18"/>
        <v>98272.661879320513</v>
      </c>
      <c r="AI34" s="282"/>
      <c r="AJ34" s="17" t="s">
        <v>28</v>
      </c>
      <c r="AK34" s="21">
        <f t="shared" si="19"/>
        <v>73605.030152527528</v>
      </c>
      <c r="AL34" s="56">
        <f t="shared" si="20"/>
        <v>8059.7508017017644</v>
      </c>
      <c r="AM34" s="43">
        <f t="shared" si="21"/>
        <v>81664.780954229296</v>
      </c>
      <c r="AN34" s="56">
        <f t="shared" si="128"/>
        <v>14721.006030505507</v>
      </c>
      <c r="AO34" s="56">
        <f t="shared" si="22"/>
        <v>3680.2515076263767</v>
      </c>
      <c r="AP34" s="53">
        <f t="shared" si="23"/>
        <v>100066.03849236119</v>
      </c>
      <c r="AQ34" s="282"/>
      <c r="AR34" s="17" t="s">
        <v>28</v>
      </c>
      <c r="AS34" s="21">
        <f t="shared" si="114"/>
        <v>73605.030152527528</v>
      </c>
      <c r="AT34" s="56">
        <f t="shared" si="25"/>
        <v>8133.3558318542919</v>
      </c>
      <c r="AU34" s="43">
        <f t="shared" si="26"/>
        <v>81738.385984381821</v>
      </c>
      <c r="AV34" s="56">
        <f t="shared" si="129"/>
        <v>14721.006030505507</v>
      </c>
      <c r="AW34" s="56">
        <f t="shared" si="27"/>
        <v>3680.2515076263767</v>
      </c>
      <c r="AX34" s="53">
        <f t="shared" si="28"/>
        <v>100139.64352251371</v>
      </c>
      <c r="AY34" s="282"/>
      <c r="AZ34" s="17" t="s">
        <v>28</v>
      </c>
      <c r="BA34" s="21">
        <f t="shared" si="29"/>
        <v>75077.13075557808</v>
      </c>
      <c r="BB34" s="56">
        <f t="shared" si="30"/>
        <v>8296.022948491378</v>
      </c>
      <c r="BC34" s="43">
        <f t="shared" si="31"/>
        <v>83373.153704069453</v>
      </c>
      <c r="BD34" s="56">
        <f t="shared" si="130"/>
        <v>15015.426151115616</v>
      </c>
      <c r="BE34" s="56">
        <f t="shared" si="32"/>
        <v>3753.8565377789041</v>
      </c>
      <c r="BF34" s="53">
        <f t="shared" si="33"/>
        <v>102142.43639296398</v>
      </c>
      <c r="BG34" s="282"/>
      <c r="BH34" s="17" t="s">
        <v>28</v>
      </c>
      <c r="BI34" s="370">
        <f t="shared" si="151"/>
        <v>75827.902063133864</v>
      </c>
      <c r="BJ34" s="370">
        <f t="shared" si="35"/>
        <v>8378.9831779762917</v>
      </c>
      <c r="BK34" s="367">
        <f t="shared" si="36"/>
        <v>84206.885241110154</v>
      </c>
      <c r="BL34" s="370">
        <f t="shared" si="131"/>
        <v>15165.580412626774</v>
      </c>
      <c r="BM34" s="370">
        <f t="shared" si="37"/>
        <v>3791.3951031566935</v>
      </c>
      <c r="BN34" s="368">
        <f t="shared" si="38"/>
        <v>103163.86075689363</v>
      </c>
      <c r="BO34" s="369"/>
      <c r="BP34" s="338" t="s">
        <v>28</v>
      </c>
      <c r="BQ34" s="370">
        <v>79025</v>
      </c>
      <c r="BR34" s="370">
        <f t="shared" si="40"/>
        <v>8732.2625000000007</v>
      </c>
      <c r="BS34" s="367">
        <f t="shared" si="41"/>
        <v>87757.262499999997</v>
      </c>
      <c r="BT34" s="370">
        <f t="shared" si="132"/>
        <v>15805</v>
      </c>
      <c r="BU34" s="370">
        <f t="shared" si="42"/>
        <v>3951.25</v>
      </c>
      <c r="BV34" s="368">
        <f t="shared" si="43"/>
        <v>107513.5125</v>
      </c>
      <c r="BW34" s="369"/>
      <c r="BX34" s="338" t="s">
        <v>28</v>
      </c>
      <c r="BY34" s="370">
        <f t="shared" si="152"/>
        <v>82209.707500000004</v>
      </c>
      <c r="BZ34" s="370">
        <f t="shared" si="45"/>
        <v>9084.1726787500011</v>
      </c>
      <c r="CA34" s="367">
        <f t="shared" si="46"/>
        <v>91293.880178749998</v>
      </c>
      <c r="CB34" s="370">
        <f t="shared" si="133"/>
        <v>16441.941500000001</v>
      </c>
      <c r="CC34" s="370">
        <f t="shared" si="47"/>
        <v>4110.4853750000002</v>
      </c>
      <c r="CD34" s="368">
        <f t="shared" si="48"/>
        <v>111846.30705375</v>
      </c>
      <c r="CE34" s="282"/>
      <c r="CF34" s="338" t="s">
        <v>28</v>
      </c>
      <c r="CG34" s="370">
        <f t="shared" si="117"/>
        <v>83853.90165</v>
      </c>
      <c r="CH34" s="370">
        <f t="shared" si="50"/>
        <v>9265.8561323249996</v>
      </c>
      <c r="CI34" s="367">
        <f t="shared" si="51"/>
        <v>93119.757782325003</v>
      </c>
      <c r="CJ34" s="370">
        <f t="shared" si="134"/>
        <v>16770.780330000001</v>
      </c>
      <c r="CK34" s="370">
        <f t="shared" si="52"/>
        <v>4192.6950825000004</v>
      </c>
      <c r="CL34" s="368">
        <f t="shared" si="53"/>
        <v>114083.23319482501</v>
      </c>
      <c r="CM34" s="282"/>
      <c r="CN34" s="338" t="s">
        <v>28</v>
      </c>
      <c r="CO34" s="370">
        <f t="shared" si="153"/>
        <v>85111.710174749998</v>
      </c>
      <c r="CP34" s="370">
        <f t="shared" si="55"/>
        <v>9404.8439743098752</v>
      </c>
      <c r="CQ34" s="367">
        <f t="shared" si="56"/>
        <v>94516.55414905987</v>
      </c>
      <c r="CR34" s="370">
        <f t="shared" si="135"/>
        <v>17022.342034950001</v>
      </c>
      <c r="CS34" s="370">
        <f t="shared" si="57"/>
        <v>4255.5855087375003</v>
      </c>
      <c r="CT34" s="368">
        <f t="shared" si="58"/>
        <v>115794.48169274737</v>
      </c>
      <c r="CU34" s="369"/>
      <c r="CV34" s="338" t="s">
        <v>28</v>
      </c>
      <c r="CW34" s="370">
        <f t="shared" si="145"/>
        <v>87026.723653681867</v>
      </c>
      <c r="CX34" s="370">
        <f t="shared" si="60"/>
        <v>9616.4529637318465</v>
      </c>
      <c r="CY34" s="367">
        <f t="shared" si="61"/>
        <v>96643.176617413716</v>
      </c>
      <c r="CZ34" s="370">
        <f t="shared" si="136"/>
        <v>17405.344730736375</v>
      </c>
      <c r="DA34" s="370">
        <f t="shared" si="62"/>
        <v>4351.3361826840937</v>
      </c>
      <c r="DB34" s="368">
        <f t="shared" si="63"/>
        <v>118399.8575308342</v>
      </c>
      <c r="DC34" s="369"/>
      <c r="DD34" s="338" t="s">
        <v>28</v>
      </c>
      <c r="DE34" s="370">
        <f t="shared" si="64"/>
        <v>87896.990890218687</v>
      </c>
      <c r="DF34" s="370">
        <f t="shared" si="65"/>
        <v>9712.6174933691655</v>
      </c>
      <c r="DG34" s="367">
        <f t="shared" si="66"/>
        <v>97609.608383587853</v>
      </c>
      <c r="DH34" s="370">
        <f t="shared" si="137"/>
        <v>17579.398178043739</v>
      </c>
      <c r="DI34" s="370">
        <f t="shared" si="67"/>
        <v>4394.8495445109347</v>
      </c>
      <c r="DJ34" s="368">
        <f t="shared" si="68"/>
        <v>119583.85610614253</v>
      </c>
      <c r="DK34" s="369"/>
      <c r="DL34" s="338" t="s">
        <v>28</v>
      </c>
      <c r="DM34" s="370">
        <f t="shared" si="146"/>
        <v>88775.960799120876</v>
      </c>
      <c r="DN34" s="370">
        <f t="shared" si="154"/>
        <v>9898.5196291019784</v>
      </c>
      <c r="DO34" s="367">
        <f t="shared" si="71"/>
        <v>98674.480428222858</v>
      </c>
      <c r="DP34" s="370">
        <f t="shared" si="138"/>
        <v>17755.192159824175</v>
      </c>
      <c r="DQ34" s="370">
        <f t="shared" si="72"/>
        <v>4438.7980399560438</v>
      </c>
      <c r="DR34" s="368">
        <f t="shared" si="73"/>
        <v>120868.47062800308</v>
      </c>
      <c r="DS34" s="369"/>
      <c r="DT34" s="338" t="s">
        <v>28</v>
      </c>
      <c r="DU34" s="370">
        <f t="shared" si="139"/>
        <v>90551.480015103298</v>
      </c>
      <c r="DV34" s="370">
        <f t="shared" si="155"/>
        <v>10096.490021684018</v>
      </c>
      <c r="DW34" s="367">
        <f t="shared" si="76"/>
        <v>100647.97003678732</v>
      </c>
      <c r="DX34" s="370">
        <f t="shared" si="140"/>
        <v>18110.29600302066</v>
      </c>
      <c r="DY34" s="370">
        <f t="shared" si="77"/>
        <v>4527.5740007551649</v>
      </c>
      <c r="DZ34" s="368">
        <f t="shared" si="78"/>
        <v>123285.84004056314</v>
      </c>
      <c r="EA34" s="369"/>
      <c r="EB34" s="338" t="s">
        <v>28</v>
      </c>
      <c r="EC34" s="370">
        <f t="shared" si="79"/>
        <v>91456.994815254337</v>
      </c>
      <c r="ED34" s="370">
        <f t="shared" si="156"/>
        <v>10197.454921900859</v>
      </c>
      <c r="EE34" s="367">
        <f t="shared" si="81"/>
        <v>101654.4497371552</v>
      </c>
      <c r="EF34" s="370">
        <f t="shared" si="141"/>
        <v>18291.398963050869</v>
      </c>
      <c r="EG34" s="370">
        <f t="shared" si="82"/>
        <v>4572.8497407627174</v>
      </c>
      <c r="EH34" s="368">
        <f t="shared" si="83"/>
        <v>124518.69844096879</v>
      </c>
      <c r="EI34" s="282"/>
      <c r="EJ34" s="338" t="s">
        <v>28</v>
      </c>
      <c r="EK34" s="370">
        <f t="shared" si="142"/>
        <v>92371.564763406874</v>
      </c>
      <c r="EL34" s="370">
        <f t="shared" si="157"/>
        <v>10299.429471119867</v>
      </c>
      <c r="EM34" s="367">
        <f t="shared" si="86"/>
        <v>102670.99423452673</v>
      </c>
      <c r="EN34" s="370">
        <f t="shared" si="143"/>
        <v>18474.312952681375</v>
      </c>
      <c r="EO34" s="370">
        <f t="shared" si="87"/>
        <v>4618.5782381703439</v>
      </c>
      <c r="EP34" s="368">
        <f t="shared" si="88"/>
        <v>125763.88542537845</v>
      </c>
      <c r="EQ34" s="282"/>
      <c r="ER34" s="338" t="s">
        <v>28</v>
      </c>
      <c r="ES34" s="370">
        <f t="shared" si="89"/>
        <v>93295.280411040949</v>
      </c>
      <c r="ET34" s="370">
        <f t="shared" si="158"/>
        <v>10402.423765831067</v>
      </c>
      <c r="EU34" s="367">
        <f t="shared" si="91"/>
        <v>103697.70417687201</v>
      </c>
      <c r="EV34" s="370">
        <f t="shared" si="144"/>
        <v>18659.05608220819</v>
      </c>
      <c r="EW34" s="370">
        <f t="shared" si="92"/>
        <v>4664.7640205520474</v>
      </c>
      <c r="EX34" s="368">
        <f t="shared" si="93"/>
        <v>127021.52427963224</v>
      </c>
      <c r="EY34" s="282"/>
    </row>
    <row r="35" spans="1:155" ht="15.75" thickBot="1" x14ac:dyDescent="0.3">
      <c r="A35" s="32"/>
      <c r="C35" s="349"/>
      <c r="D35" s="342" t="s">
        <v>29</v>
      </c>
      <c r="E35" s="21">
        <v>75358.054999999993</v>
      </c>
      <c r="F35" s="57">
        <f t="shared" si="0"/>
        <v>8100.9909124999995</v>
      </c>
      <c r="G35" s="48">
        <f t="shared" si="1"/>
        <v>83459.045912499991</v>
      </c>
      <c r="H35" s="57">
        <f t="shared" si="150"/>
        <v>15071.610999999999</v>
      </c>
      <c r="I35" s="57">
        <f t="shared" si="2"/>
        <v>3767.9027499999997</v>
      </c>
      <c r="J35" s="67">
        <f t="shared" si="3"/>
        <v>102298.55966249999</v>
      </c>
      <c r="L35" s="25" t="s">
        <v>29</v>
      </c>
      <c r="M35" s="21">
        <f t="shared" si="4"/>
        <v>76111.635549999992</v>
      </c>
      <c r="N35" s="57">
        <f t="shared" si="5"/>
        <v>8258.1124571749988</v>
      </c>
      <c r="O35" s="48">
        <f t="shared" si="6"/>
        <v>84369.748007174989</v>
      </c>
      <c r="P35" s="57">
        <f t="shared" si="125"/>
        <v>15222.327109999998</v>
      </c>
      <c r="Q35" s="57">
        <f t="shared" si="7"/>
        <v>3805.5817774999996</v>
      </c>
      <c r="R35" s="67">
        <f t="shared" si="8"/>
        <v>103397.65689467499</v>
      </c>
      <c r="S35" s="282"/>
      <c r="T35" s="25" t="s">
        <v>29</v>
      </c>
      <c r="U35" s="21">
        <f t="shared" si="9"/>
        <v>76872.751905499987</v>
      </c>
      <c r="V35" s="57">
        <f t="shared" si="10"/>
        <v>8340.6935817467493</v>
      </c>
      <c r="W35" s="48">
        <f t="shared" si="11"/>
        <v>85213.445487246732</v>
      </c>
      <c r="X35" s="57">
        <f t="shared" si="126"/>
        <v>15374.550381099998</v>
      </c>
      <c r="Y35" s="57">
        <f t="shared" si="12"/>
        <v>3843.6375952749995</v>
      </c>
      <c r="Z35" s="67">
        <f t="shared" si="13"/>
        <v>104431.63346362172</v>
      </c>
      <c r="AA35" s="282"/>
      <c r="AB35" s="25" t="s">
        <v>29</v>
      </c>
      <c r="AC35" s="21">
        <f t="shared" si="113"/>
        <v>76872.751905499987</v>
      </c>
      <c r="AD35" s="57">
        <f t="shared" si="15"/>
        <v>8340.6935817467493</v>
      </c>
      <c r="AE35" s="48">
        <f t="shared" si="16"/>
        <v>85213.445487246732</v>
      </c>
      <c r="AF35" s="57">
        <f t="shared" si="127"/>
        <v>15374.550381099998</v>
      </c>
      <c r="AG35" s="57">
        <f t="shared" si="17"/>
        <v>3843.6375952749995</v>
      </c>
      <c r="AH35" s="67">
        <f t="shared" si="18"/>
        <v>104431.63346362172</v>
      </c>
      <c r="AI35" s="282"/>
      <c r="AJ35" s="25" t="s">
        <v>29</v>
      </c>
      <c r="AK35" s="21">
        <f t="shared" si="19"/>
        <v>78218.025063846246</v>
      </c>
      <c r="AL35" s="57">
        <f t="shared" si="20"/>
        <v>8564.873744491164</v>
      </c>
      <c r="AM35" s="48">
        <f t="shared" si="21"/>
        <v>86782.898808337413</v>
      </c>
      <c r="AN35" s="57">
        <f t="shared" si="128"/>
        <v>15643.605012769251</v>
      </c>
      <c r="AO35" s="57">
        <f t="shared" si="22"/>
        <v>3910.9012531923127</v>
      </c>
      <c r="AP35" s="67">
        <f t="shared" si="23"/>
        <v>106337.40507429896</v>
      </c>
      <c r="AQ35" s="282"/>
      <c r="AR35" s="25" t="s">
        <v>29</v>
      </c>
      <c r="AS35" s="21">
        <f t="shared" si="114"/>
        <v>78218.025063846246</v>
      </c>
      <c r="AT35" s="57">
        <f t="shared" si="25"/>
        <v>8643.0917695550106</v>
      </c>
      <c r="AU35" s="48">
        <f t="shared" si="26"/>
        <v>86861.116833401262</v>
      </c>
      <c r="AV35" s="57">
        <f t="shared" si="129"/>
        <v>15643.605012769251</v>
      </c>
      <c r="AW35" s="57">
        <f t="shared" si="27"/>
        <v>3910.9012531923127</v>
      </c>
      <c r="AX35" s="67">
        <f t="shared" si="28"/>
        <v>106415.62309936283</v>
      </c>
      <c r="AY35" s="282"/>
      <c r="AZ35" s="25" t="s">
        <v>29</v>
      </c>
      <c r="BA35" s="21">
        <f t="shared" si="29"/>
        <v>79782.385565123172</v>
      </c>
      <c r="BB35" s="57">
        <f t="shared" si="30"/>
        <v>8815.9536049461112</v>
      </c>
      <c r="BC35" s="48">
        <f t="shared" si="31"/>
        <v>88598.339170069288</v>
      </c>
      <c r="BD35" s="57">
        <f t="shared" si="130"/>
        <v>15956.477113024635</v>
      </c>
      <c r="BE35" s="57">
        <f t="shared" si="32"/>
        <v>3989.1192782561589</v>
      </c>
      <c r="BF35" s="67">
        <f t="shared" si="33"/>
        <v>108543.93556135008</v>
      </c>
      <c r="BG35" s="282"/>
      <c r="BH35" s="25" t="s">
        <v>29</v>
      </c>
      <c r="BI35" s="371">
        <f t="shared" si="151"/>
        <v>80580.209420774408</v>
      </c>
      <c r="BJ35" s="371">
        <f t="shared" si="35"/>
        <v>8904.1131409955724</v>
      </c>
      <c r="BK35" s="372">
        <f t="shared" si="36"/>
        <v>89484.322561769979</v>
      </c>
      <c r="BL35" s="371">
        <f t="shared" si="131"/>
        <v>16116.041884154882</v>
      </c>
      <c r="BM35" s="371">
        <f t="shared" si="37"/>
        <v>4029.0104710387204</v>
      </c>
      <c r="BN35" s="373">
        <f t="shared" si="38"/>
        <v>109629.37491696358</v>
      </c>
      <c r="BO35" s="369"/>
      <c r="BP35" s="342" t="s">
        <v>29</v>
      </c>
      <c r="BQ35" s="371">
        <v>84154</v>
      </c>
      <c r="BR35" s="371">
        <f t="shared" si="40"/>
        <v>9299.0169999999998</v>
      </c>
      <c r="BS35" s="372">
        <f t="shared" si="41"/>
        <v>93453.016999999993</v>
      </c>
      <c r="BT35" s="371">
        <f t="shared" si="132"/>
        <v>16830.8</v>
      </c>
      <c r="BU35" s="371">
        <f t="shared" si="42"/>
        <v>4207.7</v>
      </c>
      <c r="BV35" s="375">
        <f t="shared" si="43"/>
        <v>114491.51699999999</v>
      </c>
      <c r="BW35" s="369"/>
      <c r="BX35" s="342" t="s">
        <v>29</v>
      </c>
      <c r="BY35" s="371">
        <f t="shared" si="152"/>
        <v>87545.406199999998</v>
      </c>
      <c r="BZ35" s="371">
        <f t="shared" si="45"/>
        <v>9673.7673851</v>
      </c>
      <c r="CA35" s="372">
        <f t="shared" si="46"/>
        <v>97219.173585099998</v>
      </c>
      <c r="CB35" s="371">
        <f t="shared" si="133"/>
        <v>17509.08124</v>
      </c>
      <c r="CC35" s="371">
        <f t="shared" si="47"/>
        <v>4377.2703099999999</v>
      </c>
      <c r="CD35" s="375">
        <f t="shared" si="48"/>
        <v>119105.5251351</v>
      </c>
      <c r="CE35" s="282"/>
      <c r="CF35" s="342" t="s">
        <v>29</v>
      </c>
      <c r="CG35" s="371">
        <f t="shared" si="117"/>
        <v>89296.314324000006</v>
      </c>
      <c r="CH35" s="371">
        <f t="shared" si="50"/>
        <v>9867.2427328020003</v>
      </c>
      <c r="CI35" s="372">
        <f t="shared" si="51"/>
        <v>99163.557056802005</v>
      </c>
      <c r="CJ35" s="371">
        <f t="shared" si="134"/>
        <v>17859.262864800003</v>
      </c>
      <c r="CK35" s="371">
        <f t="shared" si="52"/>
        <v>4464.8157162000007</v>
      </c>
      <c r="CL35" s="375">
        <f t="shared" si="53"/>
        <v>121487.635637802</v>
      </c>
      <c r="CM35" s="282"/>
      <c r="CN35" s="342" t="s">
        <v>29</v>
      </c>
      <c r="CO35" s="370">
        <f t="shared" si="153"/>
        <v>90635.759038859993</v>
      </c>
      <c r="CP35" s="371">
        <f t="shared" si="55"/>
        <v>10015.25137379403</v>
      </c>
      <c r="CQ35" s="372">
        <f t="shared" si="56"/>
        <v>100651.01041265402</v>
      </c>
      <c r="CR35" s="371">
        <f t="shared" si="135"/>
        <v>18127.151807771999</v>
      </c>
      <c r="CS35" s="371">
        <f t="shared" si="57"/>
        <v>4531.7879519429998</v>
      </c>
      <c r="CT35" s="375">
        <f t="shared" si="58"/>
        <v>123309.95017236902</v>
      </c>
      <c r="CU35" s="369"/>
      <c r="CV35" s="342" t="s">
        <v>29</v>
      </c>
      <c r="CW35" s="371">
        <f t="shared" si="145"/>
        <v>92675.063617234337</v>
      </c>
      <c r="CX35" s="371">
        <f t="shared" si="60"/>
        <v>10240.594529704395</v>
      </c>
      <c r="CY35" s="372">
        <f t="shared" si="61"/>
        <v>102915.65814693873</v>
      </c>
      <c r="CZ35" s="371">
        <f t="shared" si="136"/>
        <v>18535.012723446867</v>
      </c>
      <c r="DA35" s="371">
        <f t="shared" si="62"/>
        <v>4633.7531808617168</v>
      </c>
      <c r="DB35" s="375">
        <f t="shared" si="63"/>
        <v>126084.42405124732</v>
      </c>
      <c r="DC35" s="369"/>
      <c r="DD35" s="342" t="s">
        <v>29</v>
      </c>
      <c r="DE35" s="371">
        <f t="shared" si="64"/>
        <v>93601.814253406686</v>
      </c>
      <c r="DF35" s="371">
        <f t="shared" si="65"/>
        <v>10343.00047500144</v>
      </c>
      <c r="DG35" s="372">
        <f t="shared" si="66"/>
        <v>103944.81472840812</v>
      </c>
      <c r="DH35" s="371">
        <f t="shared" si="137"/>
        <v>18720.362850681337</v>
      </c>
      <c r="DI35" s="371">
        <f t="shared" si="67"/>
        <v>4680.0907126703341</v>
      </c>
      <c r="DJ35" s="375">
        <f t="shared" si="68"/>
        <v>127345.2682917598</v>
      </c>
      <c r="DK35" s="369"/>
      <c r="DL35" s="342" t="s">
        <v>29</v>
      </c>
      <c r="DM35" s="371">
        <f t="shared" si="146"/>
        <v>94537.832395940757</v>
      </c>
      <c r="DN35" s="371">
        <f t="shared" si="154"/>
        <v>10540.968312147395</v>
      </c>
      <c r="DO35" s="372">
        <f t="shared" si="71"/>
        <v>105078.80070808815</v>
      </c>
      <c r="DP35" s="371">
        <f t="shared" si="138"/>
        <v>18907.566479188154</v>
      </c>
      <c r="DQ35" s="371">
        <f t="shared" si="72"/>
        <v>4726.8916197970384</v>
      </c>
      <c r="DR35" s="375">
        <f t="shared" si="73"/>
        <v>128713.25880707335</v>
      </c>
      <c r="DS35" s="369"/>
      <c r="DT35" s="342" t="s">
        <v>29</v>
      </c>
      <c r="DU35" s="371">
        <f t="shared" si="139"/>
        <v>96428.589043859567</v>
      </c>
      <c r="DV35" s="371">
        <f t="shared" si="155"/>
        <v>10751.787678390341</v>
      </c>
      <c r="DW35" s="372">
        <f t="shared" si="76"/>
        <v>107180.3767222499</v>
      </c>
      <c r="DX35" s="371">
        <f t="shared" si="140"/>
        <v>19285.717808771915</v>
      </c>
      <c r="DY35" s="371">
        <f t="shared" si="77"/>
        <v>4821.4294521929787</v>
      </c>
      <c r="DZ35" s="375">
        <f t="shared" si="78"/>
        <v>131287.52398321478</v>
      </c>
      <c r="EA35" s="369"/>
      <c r="EB35" s="342" t="s">
        <v>29</v>
      </c>
      <c r="EC35" s="371">
        <f t="shared" si="79"/>
        <v>97392.874934298161</v>
      </c>
      <c r="ED35" s="371">
        <f t="shared" si="156"/>
        <v>10859.305555174245</v>
      </c>
      <c r="EE35" s="372">
        <f t="shared" si="81"/>
        <v>108252.1804894724</v>
      </c>
      <c r="EF35" s="371">
        <f t="shared" si="141"/>
        <v>19478.574986859632</v>
      </c>
      <c r="EG35" s="371">
        <f t="shared" si="82"/>
        <v>4869.643746714908</v>
      </c>
      <c r="EH35" s="375">
        <f t="shared" si="83"/>
        <v>132600.39922304696</v>
      </c>
      <c r="EI35" s="282"/>
      <c r="EJ35" s="342" t="s">
        <v>29</v>
      </c>
      <c r="EK35" s="371">
        <f t="shared" si="142"/>
        <v>98366.803683641148</v>
      </c>
      <c r="EL35" s="371">
        <f t="shared" si="157"/>
        <v>10967.898610725988</v>
      </c>
      <c r="EM35" s="372">
        <f t="shared" si="86"/>
        <v>109334.70229436713</v>
      </c>
      <c r="EN35" s="371">
        <f t="shared" si="143"/>
        <v>19673.360736728231</v>
      </c>
      <c r="EO35" s="371">
        <f t="shared" si="87"/>
        <v>4918.3401841820578</v>
      </c>
      <c r="EP35" s="375">
        <f t="shared" si="88"/>
        <v>133926.40321527742</v>
      </c>
      <c r="EQ35" s="282"/>
      <c r="ER35" s="342" t="s">
        <v>29</v>
      </c>
      <c r="ES35" s="371">
        <f t="shared" si="89"/>
        <v>99350.471720477566</v>
      </c>
      <c r="ET35" s="371">
        <f t="shared" si="158"/>
        <v>11077.577596833249</v>
      </c>
      <c r="EU35" s="372">
        <f t="shared" si="91"/>
        <v>110428.04931731081</v>
      </c>
      <c r="EV35" s="371">
        <f t="shared" si="144"/>
        <v>19870.094344095516</v>
      </c>
      <c r="EW35" s="371">
        <f t="shared" si="92"/>
        <v>4967.523586023879</v>
      </c>
      <c r="EX35" s="375">
        <f t="shared" si="93"/>
        <v>135265.66724743022</v>
      </c>
      <c r="EY35" s="282"/>
    </row>
    <row r="36" spans="1:155" ht="15" customHeight="1" x14ac:dyDescent="0.25">
      <c r="A36" s="30" t="s">
        <v>48</v>
      </c>
      <c r="C36" s="35" t="s">
        <v>49</v>
      </c>
      <c r="D36" s="348" t="s">
        <v>22</v>
      </c>
      <c r="E36" s="230">
        <v>72759.535000000003</v>
      </c>
      <c r="F36" s="227">
        <f t="shared" si="0"/>
        <v>7821.6500125000002</v>
      </c>
      <c r="G36" s="51">
        <f>E36+F36</f>
        <v>80581.185012500006</v>
      </c>
      <c r="H36" s="55">
        <f t="shared" si="150"/>
        <v>14551.907000000001</v>
      </c>
      <c r="I36" s="55">
        <f t="shared" si="2"/>
        <v>3637.9767500000003</v>
      </c>
      <c r="J36" s="53">
        <f t="shared" si="3"/>
        <v>98771.068762500014</v>
      </c>
      <c r="L36" s="31" t="s">
        <v>22</v>
      </c>
      <c r="M36" s="230">
        <f t="shared" si="4"/>
        <v>73487.130350000007</v>
      </c>
      <c r="N36" s="227">
        <f t="shared" si="5"/>
        <v>7973.3536429750011</v>
      </c>
      <c r="O36" s="51">
        <f>M36+N36</f>
        <v>81460.483992975001</v>
      </c>
      <c r="P36" s="55">
        <f t="shared" si="125"/>
        <v>14697.426070000001</v>
      </c>
      <c r="Q36" s="55">
        <f t="shared" si="7"/>
        <v>3674.3565175000003</v>
      </c>
      <c r="R36" s="53">
        <f t="shared" si="8"/>
        <v>99832.266580475</v>
      </c>
      <c r="S36" s="282"/>
      <c r="T36" s="31" t="s">
        <v>22</v>
      </c>
      <c r="U36" s="230">
        <f t="shared" si="9"/>
        <v>74222.001653500003</v>
      </c>
      <c r="V36" s="227">
        <f t="shared" si="10"/>
        <v>8053.0871794047507</v>
      </c>
      <c r="W36" s="51">
        <f>U36+V36</f>
        <v>82275.088832904759</v>
      </c>
      <c r="X36" s="55">
        <f t="shared" si="126"/>
        <v>14844.400330700002</v>
      </c>
      <c r="Y36" s="55">
        <f t="shared" si="12"/>
        <v>3711.1000826750005</v>
      </c>
      <c r="Z36" s="53">
        <f t="shared" si="13"/>
        <v>100830.58924627976</v>
      </c>
      <c r="AA36" s="282"/>
      <c r="AB36" s="31" t="s">
        <v>22</v>
      </c>
      <c r="AC36" s="21">
        <f t="shared" si="113"/>
        <v>74222.001653500003</v>
      </c>
      <c r="AD36" s="227">
        <f t="shared" si="15"/>
        <v>8053.0871794047507</v>
      </c>
      <c r="AE36" s="51">
        <f>AC36+AD36</f>
        <v>82275.088832904759</v>
      </c>
      <c r="AF36" s="55">
        <f t="shared" si="127"/>
        <v>14844.400330700002</v>
      </c>
      <c r="AG36" s="55">
        <f t="shared" si="17"/>
        <v>3711.1000826750005</v>
      </c>
      <c r="AH36" s="53">
        <f t="shared" si="18"/>
        <v>100830.58924627976</v>
      </c>
      <c r="AI36" s="282"/>
      <c r="AJ36" s="31" t="s">
        <v>22</v>
      </c>
      <c r="AK36" s="230">
        <f t="shared" si="19"/>
        <v>75520.886682436263</v>
      </c>
      <c r="AL36" s="55">
        <f t="shared" si="20"/>
        <v>8269.5370917267701</v>
      </c>
      <c r="AM36" s="51">
        <f>AK36+AL36</f>
        <v>83790.423774163035</v>
      </c>
      <c r="AN36" s="55">
        <f t="shared" si="128"/>
        <v>15104.177336487253</v>
      </c>
      <c r="AO36" s="55">
        <f t="shared" si="22"/>
        <v>3776.0443341218133</v>
      </c>
      <c r="AP36" s="53">
        <f t="shared" si="23"/>
        <v>102670.6454447721</v>
      </c>
      <c r="AQ36" s="282"/>
      <c r="AR36" s="31" t="s">
        <v>22</v>
      </c>
      <c r="AS36" s="230">
        <f t="shared" si="114"/>
        <v>75520.886682436263</v>
      </c>
      <c r="AT36" s="55">
        <f t="shared" si="25"/>
        <v>8345.0579784092079</v>
      </c>
      <c r="AU36" s="51">
        <f>AS36+AT36</f>
        <v>83865.944660845475</v>
      </c>
      <c r="AV36" s="55">
        <f t="shared" si="129"/>
        <v>15104.177336487253</v>
      </c>
      <c r="AW36" s="55">
        <f t="shared" si="27"/>
        <v>3776.0443341218133</v>
      </c>
      <c r="AX36" s="53">
        <f t="shared" si="28"/>
        <v>102746.16633145454</v>
      </c>
      <c r="AY36" s="282"/>
      <c r="AZ36" s="31" t="s">
        <v>22</v>
      </c>
      <c r="BA36" s="230">
        <f t="shared" si="29"/>
        <v>77031.304416084997</v>
      </c>
      <c r="BB36" s="55">
        <f t="shared" si="30"/>
        <v>8511.9591379773919</v>
      </c>
      <c r="BC36" s="51">
        <f>BA36+BB36</f>
        <v>85543.263554062389</v>
      </c>
      <c r="BD36" s="55">
        <f t="shared" si="130"/>
        <v>15406.260883217001</v>
      </c>
      <c r="BE36" s="55">
        <f t="shared" si="32"/>
        <v>3851.5652208042502</v>
      </c>
      <c r="BF36" s="53">
        <f t="shared" si="33"/>
        <v>104801.08965808363</v>
      </c>
      <c r="BG36" s="282"/>
      <c r="BH36" s="31" t="s">
        <v>22</v>
      </c>
      <c r="BI36" s="366">
        <f>BA36*1.01</f>
        <v>77801.617460245849</v>
      </c>
      <c r="BJ36" s="366">
        <f t="shared" si="35"/>
        <v>8597.0787293571666</v>
      </c>
      <c r="BK36" s="374">
        <f>BI36+BJ36</f>
        <v>86398.696189603012</v>
      </c>
      <c r="BL36" s="366">
        <f t="shared" si="131"/>
        <v>15560.32349204917</v>
      </c>
      <c r="BM36" s="366">
        <f t="shared" si="37"/>
        <v>3890.0808730122926</v>
      </c>
      <c r="BN36" s="368">
        <f t="shared" si="38"/>
        <v>105849.10055466447</v>
      </c>
      <c r="BO36" s="369"/>
      <c r="BP36" s="348" t="s">
        <v>22</v>
      </c>
      <c r="BQ36" s="370">
        <v>81967</v>
      </c>
      <c r="BR36" s="366">
        <f t="shared" si="40"/>
        <v>9057.3534999999993</v>
      </c>
      <c r="BS36" s="374">
        <f>BQ36+BR36</f>
        <v>91024.353499999997</v>
      </c>
      <c r="BT36" s="366">
        <f t="shared" si="132"/>
        <v>16393.400000000001</v>
      </c>
      <c r="BU36" s="366">
        <f t="shared" si="42"/>
        <v>4098.3500000000004</v>
      </c>
      <c r="BV36" s="368">
        <f t="shared" si="43"/>
        <v>111516.1035</v>
      </c>
      <c r="BW36" s="369"/>
      <c r="BX36" s="348" t="s">
        <v>22</v>
      </c>
      <c r="BY36" s="366">
        <f>BQ36*1.03*1.01</f>
        <v>85270.270100000009</v>
      </c>
      <c r="BZ36" s="366">
        <f t="shared" si="45"/>
        <v>9422.3648460500008</v>
      </c>
      <c r="CA36" s="374">
        <f>BY36+BZ36</f>
        <v>94692.634946050006</v>
      </c>
      <c r="CB36" s="366">
        <f t="shared" si="133"/>
        <v>17054.054020000003</v>
      </c>
      <c r="CC36" s="366">
        <f t="shared" si="47"/>
        <v>4263.5135050000008</v>
      </c>
      <c r="CD36" s="368">
        <f t="shared" si="48"/>
        <v>116010.20247105001</v>
      </c>
      <c r="CE36" s="282"/>
      <c r="CF36" s="348" t="s">
        <v>22</v>
      </c>
      <c r="CG36" s="370">
        <f t="shared" si="117"/>
        <v>86975.675502000013</v>
      </c>
      <c r="CH36" s="366">
        <f t="shared" si="50"/>
        <v>9610.8121429710009</v>
      </c>
      <c r="CI36" s="374">
        <f>CG36+CH36</f>
        <v>96586.487644971014</v>
      </c>
      <c r="CJ36" s="366">
        <f t="shared" si="134"/>
        <v>17395.135100400003</v>
      </c>
      <c r="CK36" s="366">
        <f t="shared" si="52"/>
        <v>4348.7837751000006</v>
      </c>
      <c r="CL36" s="368">
        <f t="shared" si="53"/>
        <v>118330.40652047102</v>
      </c>
      <c r="CM36" s="282"/>
      <c r="CN36" s="348" t="s">
        <v>22</v>
      </c>
      <c r="CO36" s="366">
        <f>CG36*101.5%</f>
        <v>88280.310634530004</v>
      </c>
      <c r="CP36" s="366">
        <f t="shared" si="55"/>
        <v>9754.9743251155651</v>
      </c>
      <c r="CQ36" s="374">
        <f>CO36+CP36</f>
        <v>98035.284959645564</v>
      </c>
      <c r="CR36" s="366">
        <f t="shared" si="135"/>
        <v>17656.062126906003</v>
      </c>
      <c r="CS36" s="366">
        <f t="shared" si="57"/>
        <v>4414.0155317265007</v>
      </c>
      <c r="CT36" s="368">
        <f t="shared" si="58"/>
        <v>120105.36261827807</v>
      </c>
      <c r="CU36" s="369"/>
      <c r="CV36" s="348" t="s">
        <v>22</v>
      </c>
      <c r="CW36" s="370">
        <f t="shared" si="145"/>
        <v>90266.617623806931</v>
      </c>
      <c r="CX36" s="366">
        <f t="shared" si="60"/>
        <v>9974.4612474306668</v>
      </c>
      <c r="CY36" s="374">
        <f>CW36+CX36</f>
        <v>100241.07887123759</v>
      </c>
      <c r="CZ36" s="366">
        <f t="shared" si="136"/>
        <v>18053.323524761388</v>
      </c>
      <c r="DA36" s="366">
        <f t="shared" si="62"/>
        <v>4513.3308811903471</v>
      </c>
      <c r="DB36" s="368">
        <f t="shared" si="63"/>
        <v>122807.73327718933</v>
      </c>
      <c r="DC36" s="369"/>
      <c r="DD36" s="348" t="s">
        <v>22</v>
      </c>
      <c r="DE36" s="370">
        <f t="shared" si="64"/>
        <v>91169.283800044999</v>
      </c>
      <c r="DF36" s="366">
        <f t="shared" si="65"/>
        <v>10074.205859904972</v>
      </c>
      <c r="DG36" s="374">
        <f>DE36+DF36</f>
        <v>101243.48965994998</v>
      </c>
      <c r="DH36" s="366">
        <f t="shared" si="137"/>
        <v>18233.856760008999</v>
      </c>
      <c r="DI36" s="366">
        <f t="shared" si="67"/>
        <v>4558.4641900022498</v>
      </c>
      <c r="DJ36" s="368">
        <f t="shared" si="68"/>
        <v>124035.81060996123</v>
      </c>
      <c r="DK36" s="369"/>
      <c r="DL36" s="348" t="s">
        <v>22</v>
      </c>
      <c r="DM36" s="370">
        <f t="shared" si="146"/>
        <v>92080.976638045453</v>
      </c>
      <c r="DN36" s="366">
        <f>DM36*0.1115</f>
        <v>10267.028895142068</v>
      </c>
      <c r="DO36" s="374">
        <f>DM36+DN36</f>
        <v>102348.00553318752</v>
      </c>
      <c r="DP36" s="366">
        <f t="shared" si="138"/>
        <v>18416.19532760909</v>
      </c>
      <c r="DQ36" s="366">
        <f t="shared" si="72"/>
        <v>4604.0488319022725</v>
      </c>
      <c r="DR36" s="368">
        <f t="shared" si="73"/>
        <v>125368.24969269888</v>
      </c>
      <c r="DS36" s="369"/>
      <c r="DT36" s="348" t="s">
        <v>22</v>
      </c>
      <c r="DU36" s="370">
        <f t="shared" si="139"/>
        <v>93922.59617080637</v>
      </c>
      <c r="DV36" s="366">
        <f>DU36*0.1115</f>
        <v>10472.36947304491</v>
      </c>
      <c r="DW36" s="374">
        <f>DU36+DV36</f>
        <v>104394.96564385128</v>
      </c>
      <c r="DX36" s="366">
        <f t="shared" si="140"/>
        <v>18784.519234161275</v>
      </c>
      <c r="DY36" s="366">
        <f t="shared" si="77"/>
        <v>4696.1298085403187</v>
      </c>
      <c r="DZ36" s="368">
        <f t="shared" si="78"/>
        <v>127875.61468655287</v>
      </c>
      <c r="EA36" s="369"/>
      <c r="EB36" s="348" t="s">
        <v>22</v>
      </c>
      <c r="EC36" s="370">
        <f t="shared" si="79"/>
        <v>94861.82213251444</v>
      </c>
      <c r="ED36" s="366">
        <f>EC36*0.1115</f>
        <v>10577.09316777536</v>
      </c>
      <c r="EE36" s="374">
        <f>EC36+ED36</f>
        <v>105438.91530028979</v>
      </c>
      <c r="EF36" s="366">
        <f t="shared" si="141"/>
        <v>18972.364426502889</v>
      </c>
      <c r="EG36" s="366">
        <f t="shared" si="82"/>
        <v>4743.0911066257222</v>
      </c>
      <c r="EH36" s="368">
        <f t="shared" si="83"/>
        <v>129154.3708334184</v>
      </c>
      <c r="EI36" s="282"/>
      <c r="EJ36" s="348" t="s">
        <v>22</v>
      </c>
      <c r="EK36" s="370">
        <f t="shared" si="142"/>
        <v>95810.440353839585</v>
      </c>
      <c r="EL36" s="366">
        <f>EK36*0.1115</f>
        <v>10682.864099453114</v>
      </c>
      <c r="EM36" s="374">
        <f>EK36+EL36</f>
        <v>106493.3044532927</v>
      </c>
      <c r="EN36" s="366">
        <f t="shared" si="143"/>
        <v>19162.088070767917</v>
      </c>
      <c r="EO36" s="366">
        <f t="shared" si="87"/>
        <v>4790.5220176919793</v>
      </c>
      <c r="EP36" s="368">
        <f t="shared" si="88"/>
        <v>130445.9145417526</v>
      </c>
      <c r="EQ36" s="282"/>
      <c r="ER36" s="348" t="s">
        <v>22</v>
      </c>
      <c r="ES36" s="370">
        <f t="shared" si="89"/>
        <v>96768.544757377982</v>
      </c>
      <c r="ET36" s="366">
        <f>ES36*0.1115</f>
        <v>10789.692740447645</v>
      </c>
      <c r="EU36" s="374">
        <f>ES36+ET36</f>
        <v>107558.23749782563</v>
      </c>
      <c r="EV36" s="366">
        <f t="shared" si="144"/>
        <v>19353.708951475597</v>
      </c>
      <c r="EW36" s="366">
        <f t="shared" si="92"/>
        <v>4838.4272378688993</v>
      </c>
      <c r="EX36" s="368">
        <f t="shared" si="93"/>
        <v>131750.37368717013</v>
      </c>
      <c r="EY36" s="282"/>
    </row>
    <row r="37" spans="1:155" ht="23.25" customHeight="1" x14ac:dyDescent="0.25">
      <c r="A37" s="23" t="s">
        <v>50</v>
      </c>
      <c r="C37" s="344"/>
      <c r="D37" s="338" t="s">
        <v>24</v>
      </c>
      <c r="E37" s="231">
        <v>76313.05</v>
      </c>
      <c r="F37" s="228">
        <f t="shared" si="0"/>
        <v>8203.6528749999998</v>
      </c>
      <c r="G37" s="43">
        <f t="shared" si="1"/>
        <v>84516.702875000003</v>
      </c>
      <c r="H37" s="56">
        <f t="shared" si="150"/>
        <v>15262.61</v>
      </c>
      <c r="I37" s="56">
        <f t="shared" si="2"/>
        <v>3815.6525000000001</v>
      </c>
      <c r="J37" s="53">
        <f t="shared" si="3"/>
        <v>103594.965375</v>
      </c>
      <c r="L37" s="17" t="s">
        <v>24</v>
      </c>
      <c r="M37" s="231">
        <f t="shared" si="4"/>
        <v>77076.180500000002</v>
      </c>
      <c r="N37" s="228">
        <f t="shared" si="5"/>
        <v>8362.7655842500008</v>
      </c>
      <c r="O37" s="43">
        <f t="shared" ref="O37:O63" si="159">M37+N37</f>
        <v>85438.946084249998</v>
      </c>
      <c r="P37" s="56">
        <f t="shared" si="125"/>
        <v>15415.236100000002</v>
      </c>
      <c r="Q37" s="56">
        <f t="shared" si="7"/>
        <v>3853.8090250000005</v>
      </c>
      <c r="R37" s="53">
        <f t="shared" si="8"/>
        <v>104707.99120925</v>
      </c>
      <c r="S37" s="282"/>
      <c r="T37" s="17" t="s">
        <v>24</v>
      </c>
      <c r="U37" s="231">
        <f t="shared" si="9"/>
        <v>77846.942305000004</v>
      </c>
      <c r="V37" s="228">
        <f t="shared" si="10"/>
        <v>8446.3932400925005</v>
      </c>
      <c r="W37" s="43">
        <f t="shared" ref="W37:W63" si="160">U37+V37</f>
        <v>86293.335545092501</v>
      </c>
      <c r="X37" s="56">
        <f t="shared" si="126"/>
        <v>15569.388461000002</v>
      </c>
      <c r="Y37" s="56">
        <f t="shared" si="12"/>
        <v>3892.3471152500006</v>
      </c>
      <c r="Z37" s="53">
        <f t="shared" si="13"/>
        <v>105755.07112134249</v>
      </c>
      <c r="AA37" s="282"/>
      <c r="AB37" s="17" t="s">
        <v>24</v>
      </c>
      <c r="AC37" s="21">
        <f t="shared" si="113"/>
        <v>77846.942305000004</v>
      </c>
      <c r="AD37" s="228">
        <f t="shared" si="15"/>
        <v>8446.3932400925005</v>
      </c>
      <c r="AE37" s="43">
        <f t="shared" ref="AE37:AE63" si="161">AC37+AD37</f>
        <v>86293.335545092501</v>
      </c>
      <c r="AF37" s="56">
        <f t="shared" si="127"/>
        <v>15569.388461000002</v>
      </c>
      <c r="AG37" s="56">
        <f t="shared" si="17"/>
        <v>3892.3471152500006</v>
      </c>
      <c r="AH37" s="53">
        <f t="shared" si="18"/>
        <v>105755.07112134249</v>
      </c>
      <c r="AI37" s="282"/>
      <c r="AJ37" s="17" t="s">
        <v>24</v>
      </c>
      <c r="AK37" s="231">
        <f t="shared" si="19"/>
        <v>79209.263795337509</v>
      </c>
      <c r="AL37" s="56">
        <f t="shared" si="20"/>
        <v>8673.4143855894581</v>
      </c>
      <c r="AM37" s="43">
        <f t="shared" ref="AM37:AM63" si="162">AK37+AL37</f>
        <v>87882.678180926974</v>
      </c>
      <c r="AN37" s="56">
        <f t="shared" si="128"/>
        <v>15841.852759067502</v>
      </c>
      <c r="AO37" s="56">
        <f t="shared" si="22"/>
        <v>3960.4631897668755</v>
      </c>
      <c r="AP37" s="53">
        <f t="shared" si="23"/>
        <v>107684.99412976135</v>
      </c>
      <c r="AQ37" s="282"/>
      <c r="AR37" s="17" t="s">
        <v>24</v>
      </c>
      <c r="AS37" s="231">
        <f t="shared" si="114"/>
        <v>79209.263795337509</v>
      </c>
      <c r="AT37" s="56">
        <f t="shared" si="25"/>
        <v>8752.6236493847955</v>
      </c>
      <c r="AU37" s="43">
        <f t="shared" ref="AU37:AU63" si="163">AS37+AT37</f>
        <v>87961.887444722306</v>
      </c>
      <c r="AV37" s="56">
        <f t="shared" si="129"/>
        <v>15841.852759067502</v>
      </c>
      <c r="AW37" s="56">
        <f t="shared" si="27"/>
        <v>3960.4631897668755</v>
      </c>
      <c r="AX37" s="53">
        <f t="shared" si="28"/>
        <v>107764.20339355669</v>
      </c>
      <c r="AY37" s="282"/>
      <c r="AZ37" s="17" t="s">
        <v>24</v>
      </c>
      <c r="BA37" s="231">
        <f t="shared" si="29"/>
        <v>80793.449071244264</v>
      </c>
      <c r="BB37" s="56">
        <f t="shared" si="30"/>
        <v>8927.6761223724916</v>
      </c>
      <c r="BC37" s="43">
        <f t="shared" ref="BC37:BC63" si="164">BA37+BB37</f>
        <v>89721.125193616754</v>
      </c>
      <c r="BD37" s="56">
        <f t="shared" si="130"/>
        <v>16158.689814248854</v>
      </c>
      <c r="BE37" s="56">
        <f t="shared" si="32"/>
        <v>4039.6724535622134</v>
      </c>
      <c r="BF37" s="53">
        <f t="shared" si="33"/>
        <v>109919.48746142782</v>
      </c>
      <c r="BG37" s="282"/>
      <c r="BH37" s="17" t="s">
        <v>24</v>
      </c>
      <c r="BI37" s="370">
        <f t="shared" ref="BI37:BI40" si="165">BA37*1.01</f>
        <v>81601.383561956711</v>
      </c>
      <c r="BJ37" s="370">
        <f t="shared" si="35"/>
        <v>9016.9528835962174</v>
      </c>
      <c r="BK37" s="367">
        <f t="shared" ref="BK37:BK63" si="166">BI37+BJ37</f>
        <v>90618.336445552923</v>
      </c>
      <c r="BL37" s="370">
        <f t="shared" si="131"/>
        <v>16320.276712391344</v>
      </c>
      <c r="BM37" s="370">
        <f t="shared" si="37"/>
        <v>4080.0691780978359</v>
      </c>
      <c r="BN37" s="368">
        <f t="shared" si="38"/>
        <v>111018.6823360421</v>
      </c>
      <c r="BO37" s="369"/>
      <c r="BP37" s="338" t="s">
        <v>24</v>
      </c>
      <c r="BQ37" s="370">
        <v>86109</v>
      </c>
      <c r="BR37" s="370">
        <f t="shared" si="40"/>
        <v>9515.0445</v>
      </c>
      <c r="BS37" s="367">
        <f t="shared" ref="BS37:BS63" si="167">BQ37+BR37</f>
        <v>95624.044500000004</v>
      </c>
      <c r="BT37" s="370">
        <f t="shared" si="132"/>
        <v>17221.8</v>
      </c>
      <c r="BU37" s="370">
        <f t="shared" si="42"/>
        <v>4305.45</v>
      </c>
      <c r="BV37" s="368">
        <f t="shared" si="43"/>
        <v>117151.2945</v>
      </c>
      <c r="BW37" s="369"/>
      <c r="BX37" s="338" t="s">
        <v>24</v>
      </c>
      <c r="BY37" s="370">
        <f t="shared" ref="BY37:BY40" si="168">BQ37*1.03*1.01</f>
        <v>89579.1927</v>
      </c>
      <c r="BZ37" s="370">
        <f t="shared" si="45"/>
        <v>9898.5007933500001</v>
      </c>
      <c r="CA37" s="367">
        <f t="shared" ref="CA37:CA63" si="169">BY37+BZ37</f>
        <v>99477.693493350002</v>
      </c>
      <c r="CB37" s="370">
        <f t="shared" si="133"/>
        <v>17915.838540000001</v>
      </c>
      <c r="CC37" s="370">
        <f t="shared" si="47"/>
        <v>4478.9596350000002</v>
      </c>
      <c r="CD37" s="368">
        <f t="shared" si="48"/>
        <v>121872.49166835001</v>
      </c>
      <c r="CE37" s="282"/>
      <c r="CF37" s="338" t="s">
        <v>24</v>
      </c>
      <c r="CG37" s="370">
        <f t="shared" si="117"/>
        <v>91370.776553999996</v>
      </c>
      <c r="CH37" s="370">
        <f t="shared" si="50"/>
        <v>10096.470809217</v>
      </c>
      <c r="CI37" s="367">
        <f t="shared" ref="CI37:CI63" si="170">CG37+CH37</f>
        <v>101467.247363217</v>
      </c>
      <c r="CJ37" s="370">
        <f t="shared" si="134"/>
        <v>18274.155310800001</v>
      </c>
      <c r="CK37" s="370">
        <f t="shared" si="52"/>
        <v>4568.5388277000002</v>
      </c>
      <c r="CL37" s="368">
        <f t="shared" si="53"/>
        <v>124309.94150171701</v>
      </c>
      <c r="CM37" s="282"/>
      <c r="CN37" s="338" t="s">
        <v>24</v>
      </c>
      <c r="CO37" s="370">
        <f t="shared" ref="CO37:CO40" si="171">CG37*101.5%</f>
        <v>92741.338202309984</v>
      </c>
      <c r="CP37" s="370">
        <f t="shared" si="55"/>
        <v>10247.917871355254</v>
      </c>
      <c r="CQ37" s="367">
        <f t="shared" ref="CQ37:CQ63" si="172">CO37+CP37</f>
        <v>102989.25607366524</v>
      </c>
      <c r="CR37" s="370">
        <f t="shared" si="135"/>
        <v>18548.267640461996</v>
      </c>
      <c r="CS37" s="370">
        <f t="shared" si="57"/>
        <v>4637.066910115499</v>
      </c>
      <c r="CT37" s="368">
        <f t="shared" si="58"/>
        <v>126174.59062424273</v>
      </c>
      <c r="CU37" s="369"/>
      <c r="CV37" s="338" t="s">
        <v>24</v>
      </c>
      <c r="CW37" s="370">
        <f t="shared" si="145"/>
        <v>94828.018311861961</v>
      </c>
      <c r="CX37" s="370">
        <f t="shared" si="60"/>
        <v>10478.496023460746</v>
      </c>
      <c r="CY37" s="367">
        <f t="shared" ref="CY37:CY63" si="173">CW37+CX37</f>
        <v>105306.5143353227</v>
      </c>
      <c r="CZ37" s="370">
        <f t="shared" si="136"/>
        <v>18965.603662372392</v>
      </c>
      <c r="DA37" s="370">
        <f t="shared" si="62"/>
        <v>4741.400915593098</v>
      </c>
      <c r="DB37" s="368">
        <f t="shared" si="63"/>
        <v>129013.51891328819</v>
      </c>
      <c r="DC37" s="369"/>
      <c r="DD37" s="338" t="s">
        <v>24</v>
      </c>
      <c r="DE37" s="370">
        <f t="shared" si="64"/>
        <v>95776.298494980583</v>
      </c>
      <c r="DF37" s="370">
        <f t="shared" si="65"/>
        <v>10583.280983695355</v>
      </c>
      <c r="DG37" s="367">
        <f t="shared" ref="DG37:DG63" si="174">DE37+DF37</f>
        <v>106359.57947867594</v>
      </c>
      <c r="DH37" s="370">
        <f t="shared" si="137"/>
        <v>19155.259698996117</v>
      </c>
      <c r="DI37" s="370">
        <f t="shared" si="67"/>
        <v>4788.8149247490292</v>
      </c>
      <c r="DJ37" s="368">
        <f t="shared" si="68"/>
        <v>130303.65410242107</v>
      </c>
      <c r="DK37" s="369"/>
      <c r="DL37" s="338" t="s">
        <v>24</v>
      </c>
      <c r="DM37" s="370">
        <f t="shared" si="146"/>
        <v>96734.061479930388</v>
      </c>
      <c r="DN37" s="370">
        <f t="shared" ref="DN37:DN40" si="175">DM37*0.1115</f>
        <v>10785.847855012238</v>
      </c>
      <c r="DO37" s="367">
        <f t="shared" ref="DO37:DO63" si="176">DM37+DN37</f>
        <v>107519.90933494263</v>
      </c>
      <c r="DP37" s="370">
        <f t="shared" si="138"/>
        <v>19346.812295986078</v>
      </c>
      <c r="DQ37" s="370">
        <f t="shared" si="72"/>
        <v>4836.7030739965194</v>
      </c>
      <c r="DR37" s="368">
        <f t="shared" si="73"/>
        <v>131703.42470492522</v>
      </c>
      <c r="DS37" s="369"/>
      <c r="DT37" s="338" t="s">
        <v>24</v>
      </c>
      <c r="DU37" s="370">
        <f t="shared" si="139"/>
        <v>98668.742709529004</v>
      </c>
      <c r="DV37" s="370">
        <f t="shared" ref="DV37:DV40" si="177">DU37*0.1115</f>
        <v>11001.564812112485</v>
      </c>
      <c r="DW37" s="367">
        <f t="shared" ref="DW37:DW63" si="178">DU37+DV37</f>
        <v>109670.30752164149</v>
      </c>
      <c r="DX37" s="370">
        <f t="shared" si="140"/>
        <v>19733.748541905803</v>
      </c>
      <c r="DY37" s="370">
        <f t="shared" si="77"/>
        <v>4933.4371354764507</v>
      </c>
      <c r="DZ37" s="368">
        <f t="shared" si="78"/>
        <v>134337.49319902374</v>
      </c>
      <c r="EA37" s="369"/>
      <c r="EB37" s="338" t="s">
        <v>24</v>
      </c>
      <c r="EC37" s="370">
        <f t="shared" si="79"/>
        <v>99655.430136624302</v>
      </c>
      <c r="ED37" s="370">
        <f t="shared" ref="ED37:ED40" si="179">EC37*0.1115</f>
        <v>11111.58046023361</v>
      </c>
      <c r="EE37" s="367">
        <f t="shared" ref="EE37:EE63" si="180">EC37+ED37</f>
        <v>110767.01059685792</v>
      </c>
      <c r="EF37" s="370">
        <f t="shared" si="141"/>
        <v>19931.086027324862</v>
      </c>
      <c r="EG37" s="370">
        <f t="shared" si="82"/>
        <v>4982.7715068312154</v>
      </c>
      <c r="EH37" s="368">
        <f t="shared" si="83"/>
        <v>135680.86813101399</v>
      </c>
      <c r="EI37" s="282"/>
      <c r="EJ37" s="338" t="s">
        <v>24</v>
      </c>
      <c r="EK37" s="370">
        <f t="shared" si="142"/>
        <v>100651.98443799054</v>
      </c>
      <c r="EL37" s="370">
        <f t="shared" ref="EL37:EL40" si="181">EK37*0.1115</f>
        <v>11222.696264835946</v>
      </c>
      <c r="EM37" s="367">
        <f t="shared" ref="EM37:EM63" si="182">EK37+EL37</f>
        <v>111874.68070282649</v>
      </c>
      <c r="EN37" s="370">
        <f t="shared" si="143"/>
        <v>20130.396887598108</v>
      </c>
      <c r="EO37" s="370">
        <f t="shared" si="87"/>
        <v>5032.599221899527</v>
      </c>
      <c r="EP37" s="368">
        <f t="shared" si="88"/>
        <v>137037.67681232412</v>
      </c>
      <c r="EQ37" s="282"/>
      <c r="ER37" s="338" t="s">
        <v>24</v>
      </c>
      <c r="ES37" s="370">
        <f t="shared" si="89"/>
        <v>101658.50428237044</v>
      </c>
      <c r="ET37" s="370">
        <f t="shared" ref="ET37:ET40" si="183">ES37*0.1115</f>
        <v>11334.923227484305</v>
      </c>
      <c r="EU37" s="367">
        <f t="shared" ref="EU37:EU63" si="184">ES37+ET37</f>
        <v>112993.42750985475</v>
      </c>
      <c r="EV37" s="370">
        <f t="shared" si="144"/>
        <v>20331.70085647409</v>
      </c>
      <c r="EW37" s="370">
        <f t="shared" si="92"/>
        <v>5082.9252141185225</v>
      </c>
      <c r="EX37" s="368">
        <f t="shared" si="93"/>
        <v>138408.05358044736</v>
      </c>
      <c r="EY37" s="282"/>
    </row>
    <row r="38" spans="1:155" ht="16.5" customHeight="1" x14ac:dyDescent="0.25">
      <c r="A38" s="23" t="s">
        <v>51</v>
      </c>
      <c r="C38" s="344"/>
      <c r="D38" s="338" t="s">
        <v>26</v>
      </c>
      <c r="E38" s="231">
        <v>79863</v>
      </c>
      <c r="F38" s="228">
        <f t="shared" si="0"/>
        <v>8585.2724999999991</v>
      </c>
      <c r="G38" s="43">
        <f t="shared" si="1"/>
        <v>88448.272499999992</v>
      </c>
      <c r="H38" s="56">
        <f t="shared" si="150"/>
        <v>15972.6</v>
      </c>
      <c r="I38" s="56">
        <f t="shared" si="2"/>
        <v>3993.15</v>
      </c>
      <c r="J38" s="53">
        <f t="shared" si="3"/>
        <v>108414.02249999999</v>
      </c>
      <c r="L38" s="17" t="s">
        <v>26</v>
      </c>
      <c r="M38" s="231">
        <f t="shared" si="4"/>
        <v>80661.63</v>
      </c>
      <c r="N38" s="228">
        <f t="shared" si="5"/>
        <v>8751.7868550000003</v>
      </c>
      <c r="O38" s="43">
        <f t="shared" si="159"/>
        <v>89413.416855000003</v>
      </c>
      <c r="P38" s="56">
        <f t="shared" si="125"/>
        <v>16132.326000000001</v>
      </c>
      <c r="Q38" s="56">
        <f t="shared" si="7"/>
        <v>4033.0815000000002</v>
      </c>
      <c r="R38" s="53">
        <f t="shared" si="8"/>
        <v>109578.824355</v>
      </c>
      <c r="S38" s="282"/>
      <c r="T38" s="17" t="s">
        <v>26</v>
      </c>
      <c r="U38" s="231">
        <f t="shared" si="9"/>
        <v>81468.246299999999</v>
      </c>
      <c r="V38" s="228">
        <f t="shared" si="10"/>
        <v>8839.3047235499998</v>
      </c>
      <c r="W38" s="43">
        <f t="shared" si="160"/>
        <v>90307.551023549997</v>
      </c>
      <c r="X38" s="56">
        <f t="shared" si="126"/>
        <v>16293.64926</v>
      </c>
      <c r="Y38" s="56">
        <f t="shared" si="12"/>
        <v>4073.412315</v>
      </c>
      <c r="Z38" s="53">
        <f t="shared" si="13"/>
        <v>110674.61259855</v>
      </c>
      <c r="AA38" s="282"/>
      <c r="AB38" s="17" t="s">
        <v>26</v>
      </c>
      <c r="AC38" s="21">
        <f t="shared" si="113"/>
        <v>81468.246299999999</v>
      </c>
      <c r="AD38" s="228">
        <f t="shared" si="15"/>
        <v>8839.3047235499998</v>
      </c>
      <c r="AE38" s="43">
        <f t="shared" si="161"/>
        <v>90307.551023549997</v>
      </c>
      <c r="AF38" s="56">
        <f t="shared" si="127"/>
        <v>16293.64926</v>
      </c>
      <c r="AG38" s="56">
        <f t="shared" si="17"/>
        <v>4073.412315</v>
      </c>
      <c r="AH38" s="53">
        <f t="shared" si="18"/>
        <v>110674.61259855</v>
      </c>
      <c r="AI38" s="282"/>
      <c r="AJ38" s="17" t="s">
        <v>26</v>
      </c>
      <c r="AK38" s="231">
        <f t="shared" si="19"/>
        <v>82893.940610250007</v>
      </c>
      <c r="AL38" s="56">
        <f t="shared" si="20"/>
        <v>9076.8864968223752</v>
      </c>
      <c r="AM38" s="43">
        <f t="shared" si="162"/>
        <v>91970.827107072386</v>
      </c>
      <c r="AN38" s="56">
        <f t="shared" si="128"/>
        <v>16578.788122050002</v>
      </c>
      <c r="AO38" s="56">
        <f t="shared" si="22"/>
        <v>4144.6970305125005</v>
      </c>
      <c r="AP38" s="53">
        <f t="shared" si="23"/>
        <v>112694.31225963488</v>
      </c>
      <c r="AQ38" s="282"/>
      <c r="AR38" s="17" t="s">
        <v>26</v>
      </c>
      <c r="AS38" s="231">
        <f t="shared" si="114"/>
        <v>82893.940610250007</v>
      </c>
      <c r="AT38" s="56">
        <f t="shared" si="25"/>
        <v>9159.7804374326261</v>
      </c>
      <c r="AU38" s="43">
        <f t="shared" si="163"/>
        <v>92053.721047682629</v>
      </c>
      <c r="AV38" s="56">
        <f t="shared" si="129"/>
        <v>16578.788122050002</v>
      </c>
      <c r="AW38" s="56">
        <f t="shared" si="27"/>
        <v>4144.6970305125005</v>
      </c>
      <c r="AX38" s="53">
        <f t="shared" si="28"/>
        <v>112777.20620024513</v>
      </c>
      <c r="AY38" s="282"/>
      <c r="AZ38" s="17" t="s">
        <v>26</v>
      </c>
      <c r="BA38" s="231">
        <f t="shared" si="29"/>
        <v>84551.81942245501</v>
      </c>
      <c r="BB38" s="56">
        <f t="shared" si="30"/>
        <v>9342.9760461812784</v>
      </c>
      <c r="BC38" s="43">
        <f t="shared" si="164"/>
        <v>93894.795468636294</v>
      </c>
      <c r="BD38" s="56">
        <f t="shared" si="130"/>
        <v>16910.363884491002</v>
      </c>
      <c r="BE38" s="56">
        <f t="shared" si="32"/>
        <v>4227.5909711227505</v>
      </c>
      <c r="BF38" s="53">
        <f t="shared" si="33"/>
        <v>115032.75032425005</v>
      </c>
      <c r="BG38" s="282"/>
      <c r="BH38" s="17" t="s">
        <v>26</v>
      </c>
      <c r="BI38" s="370">
        <f t="shared" si="165"/>
        <v>85397.337616679564</v>
      </c>
      <c r="BJ38" s="370">
        <f t="shared" si="35"/>
        <v>9436.4058066430916</v>
      </c>
      <c r="BK38" s="367">
        <f t="shared" si="166"/>
        <v>94833.743423322652</v>
      </c>
      <c r="BL38" s="370">
        <f t="shared" si="131"/>
        <v>17079.467523335912</v>
      </c>
      <c r="BM38" s="370">
        <f t="shared" si="37"/>
        <v>4269.866880833978</v>
      </c>
      <c r="BN38" s="368">
        <f t="shared" si="38"/>
        <v>116183.07782749254</v>
      </c>
      <c r="BO38" s="369"/>
      <c r="BP38" s="338" t="s">
        <v>26</v>
      </c>
      <c r="BQ38" s="370">
        <v>90278</v>
      </c>
      <c r="BR38" s="370">
        <f t="shared" si="40"/>
        <v>9975.719000000001</v>
      </c>
      <c r="BS38" s="367">
        <f t="shared" si="167"/>
        <v>100253.719</v>
      </c>
      <c r="BT38" s="370">
        <f t="shared" si="132"/>
        <v>18055.600000000002</v>
      </c>
      <c r="BU38" s="370">
        <f t="shared" si="42"/>
        <v>4513.9000000000005</v>
      </c>
      <c r="BV38" s="368">
        <f t="shared" si="43"/>
        <v>122823.219</v>
      </c>
      <c r="BW38" s="369"/>
      <c r="BX38" s="338" t="s">
        <v>26</v>
      </c>
      <c r="BY38" s="370">
        <f t="shared" si="168"/>
        <v>93916.203399999999</v>
      </c>
      <c r="BZ38" s="370">
        <f t="shared" si="45"/>
        <v>10377.7404757</v>
      </c>
      <c r="CA38" s="367">
        <f t="shared" si="169"/>
        <v>104293.9438757</v>
      </c>
      <c r="CB38" s="370">
        <f t="shared" si="133"/>
        <v>18783.240679999999</v>
      </c>
      <c r="CC38" s="370">
        <f t="shared" si="47"/>
        <v>4695.8101699999997</v>
      </c>
      <c r="CD38" s="368">
        <f t="shared" si="48"/>
        <v>127772.9947257</v>
      </c>
      <c r="CE38" s="282"/>
      <c r="CF38" s="338" t="s">
        <v>26</v>
      </c>
      <c r="CG38" s="370">
        <f t="shared" si="117"/>
        <v>95794.527468</v>
      </c>
      <c r="CH38" s="370">
        <f t="shared" si="50"/>
        <v>10585.295285214001</v>
      </c>
      <c r="CI38" s="367">
        <f t="shared" si="170"/>
        <v>106379.822753214</v>
      </c>
      <c r="CJ38" s="370">
        <f t="shared" si="134"/>
        <v>19158.905493599999</v>
      </c>
      <c r="CK38" s="370">
        <f t="shared" si="52"/>
        <v>4789.7263733999998</v>
      </c>
      <c r="CL38" s="368">
        <f t="shared" si="53"/>
        <v>130328.454620214</v>
      </c>
      <c r="CM38" s="282"/>
      <c r="CN38" s="338" t="s">
        <v>26</v>
      </c>
      <c r="CO38" s="370">
        <f t="shared" si="171"/>
        <v>97231.445380019984</v>
      </c>
      <c r="CP38" s="370">
        <f t="shared" si="55"/>
        <v>10744.074714492208</v>
      </c>
      <c r="CQ38" s="367">
        <f t="shared" si="172"/>
        <v>107975.52009451219</v>
      </c>
      <c r="CR38" s="370">
        <f t="shared" si="135"/>
        <v>19446.289076003999</v>
      </c>
      <c r="CS38" s="370">
        <f t="shared" si="57"/>
        <v>4861.5722690009998</v>
      </c>
      <c r="CT38" s="368">
        <f t="shared" si="58"/>
        <v>132283.38143951719</v>
      </c>
      <c r="CU38" s="369"/>
      <c r="CV38" s="338" t="s">
        <v>26</v>
      </c>
      <c r="CW38" s="370">
        <f t="shared" si="145"/>
        <v>99419.152901070425</v>
      </c>
      <c r="CX38" s="370">
        <f t="shared" si="60"/>
        <v>10985.816395568281</v>
      </c>
      <c r="CY38" s="367">
        <f t="shared" si="173"/>
        <v>110404.96929663871</v>
      </c>
      <c r="CZ38" s="370">
        <f t="shared" si="136"/>
        <v>19883.830580214086</v>
      </c>
      <c r="DA38" s="370">
        <f t="shared" si="62"/>
        <v>4970.9576450535214</v>
      </c>
      <c r="DB38" s="368">
        <f t="shared" si="63"/>
        <v>135259.75752190631</v>
      </c>
      <c r="DC38" s="369"/>
      <c r="DD38" s="338" t="s">
        <v>26</v>
      </c>
      <c r="DE38" s="370">
        <f t="shared" si="64"/>
        <v>100413.34443008112</v>
      </c>
      <c r="DF38" s="370">
        <f t="shared" si="65"/>
        <v>11095.674559523964</v>
      </c>
      <c r="DG38" s="367">
        <f t="shared" si="174"/>
        <v>111509.01898960509</v>
      </c>
      <c r="DH38" s="370">
        <f t="shared" si="137"/>
        <v>20082.668886016225</v>
      </c>
      <c r="DI38" s="370">
        <f t="shared" si="67"/>
        <v>5020.6672215040562</v>
      </c>
      <c r="DJ38" s="368">
        <f t="shared" si="68"/>
        <v>136612.35509712537</v>
      </c>
      <c r="DK38" s="369"/>
      <c r="DL38" s="338" t="s">
        <v>26</v>
      </c>
      <c r="DM38" s="370">
        <f t="shared" si="146"/>
        <v>101417.47787438193</v>
      </c>
      <c r="DN38" s="370">
        <f t="shared" si="175"/>
        <v>11308.048782993586</v>
      </c>
      <c r="DO38" s="367">
        <f t="shared" si="176"/>
        <v>112725.52665737552</v>
      </c>
      <c r="DP38" s="370">
        <f t="shared" si="138"/>
        <v>20283.49557487639</v>
      </c>
      <c r="DQ38" s="370">
        <f t="shared" si="72"/>
        <v>5070.8738937190974</v>
      </c>
      <c r="DR38" s="368">
        <f t="shared" si="73"/>
        <v>138079.89612597102</v>
      </c>
      <c r="DS38" s="369"/>
      <c r="DT38" s="338" t="s">
        <v>26</v>
      </c>
      <c r="DU38" s="370">
        <f t="shared" si="139"/>
        <v>103445.82743186958</v>
      </c>
      <c r="DV38" s="370">
        <f t="shared" si="177"/>
        <v>11534.209758653458</v>
      </c>
      <c r="DW38" s="367">
        <f t="shared" si="178"/>
        <v>114980.03719052303</v>
      </c>
      <c r="DX38" s="370">
        <f t="shared" si="140"/>
        <v>20689.165486373917</v>
      </c>
      <c r="DY38" s="370">
        <f t="shared" si="77"/>
        <v>5172.2913715934792</v>
      </c>
      <c r="DZ38" s="368">
        <f t="shared" si="78"/>
        <v>140841.49404849042</v>
      </c>
      <c r="EA38" s="369"/>
      <c r="EB38" s="338" t="s">
        <v>26</v>
      </c>
      <c r="EC38" s="370">
        <f t="shared" si="79"/>
        <v>104480.28570618827</v>
      </c>
      <c r="ED38" s="370">
        <f t="shared" si="179"/>
        <v>11649.551856239992</v>
      </c>
      <c r="EE38" s="367">
        <f t="shared" si="180"/>
        <v>116129.83756242826</v>
      </c>
      <c r="EF38" s="370">
        <f t="shared" si="141"/>
        <v>20896.057141237656</v>
      </c>
      <c r="EG38" s="370">
        <f t="shared" si="82"/>
        <v>5224.0142853094139</v>
      </c>
      <c r="EH38" s="368">
        <f t="shared" si="83"/>
        <v>142249.90898897534</v>
      </c>
      <c r="EI38" s="282"/>
      <c r="EJ38" s="338" t="s">
        <v>26</v>
      </c>
      <c r="EK38" s="370">
        <f t="shared" si="142"/>
        <v>105525.08856325014</v>
      </c>
      <c r="EL38" s="370">
        <f t="shared" si="181"/>
        <v>11766.047374802391</v>
      </c>
      <c r="EM38" s="367">
        <f t="shared" si="182"/>
        <v>117291.13593805254</v>
      </c>
      <c r="EN38" s="370">
        <f t="shared" si="143"/>
        <v>21105.017712650031</v>
      </c>
      <c r="EO38" s="370">
        <f t="shared" si="87"/>
        <v>5276.2544281625078</v>
      </c>
      <c r="EP38" s="368">
        <f t="shared" si="88"/>
        <v>143672.40807886506</v>
      </c>
      <c r="EQ38" s="282"/>
      <c r="ER38" s="338" t="s">
        <v>26</v>
      </c>
      <c r="ES38" s="370">
        <f t="shared" si="89"/>
        <v>106580.33944888265</v>
      </c>
      <c r="ET38" s="370">
        <f t="shared" si="183"/>
        <v>11883.707848550415</v>
      </c>
      <c r="EU38" s="367">
        <f t="shared" si="184"/>
        <v>118464.04729743306</v>
      </c>
      <c r="EV38" s="370">
        <f t="shared" si="144"/>
        <v>21316.067889776532</v>
      </c>
      <c r="EW38" s="370">
        <f t="shared" si="92"/>
        <v>5329.016972444133</v>
      </c>
      <c r="EX38" s="368">
        <f t="shared" si="93"/>
        <v>145109.13215965373</v>
      </c>
      <c r="EY38" s="282"/>
    </row>
    <row r="39" spans="1:155" ht="15" customHeight="1" x14ac:dyDescent="0.25">
      <c r="A39" s="597" t="s">
        <v>30</v>
      </c>
      <c r="C39" s="346"/>
      <c r="D39" s="338" t="s">
        <v>28</v>
      </c>
      <c r="E39" s="231">
        <v>83368</v>
      </c>
      <c r="F39" s="228">
        <f t="shared" si="0"/>
        <v>8962.06</v>
      </c>
      <c r="G39" s="43">
        <f t="shared" si="1"/>
        <v>92330.06</v>
      </c>
      <c r="H39" s="56">
        <f t="shared" si="150"/>
        <v>16673.600000000002</v>
      </c>
      <c r="I39" s="56">
        <f t="shared" si="2"/>
        <v>4168.4000000000005</v>
      </c>
      <c r="J39" s="53">
        <f t="shared" si="3"/>
        <v>113172.06</v>
      </c>
      <c r="L39" s="17" t="s">
        <v>28</v>
      </c>
      <c r="M39" s="231">
        <f t="shared" si="4"/>
        <v>84201.680000000008</v>
      </c>
      <c r="N39" s="228">
        <f t="shared" si="5"/>
        <v>9135.8822800000016</v>
      </c>
      <c r="O39" s="43">
        <f t="shared" si="159"/>
        <v>93337.562280000013</v>
      </c>
      <c r="P39" s="56">
        <f t="shared" si="125"/>
        <v>16840.336000000003</v>
      </c>
      <c r="Q39" s="56">
        <f t="shared" si="7"/>
        <v>4210.0840000000007</v>
      </c>
      <c r="R39" s="53">
        <f t="shared" si="8"/>
        <v>114387.98228000003</v>
      </c>
      <c r="S39" s="282"/>
      <c r="T39" s="17" t="s">
        <v>28</v>
      </c>
      <c r="U39" s="231">
        <f t="shared" si="9"/>
        <v>85043.696800000005</v>
      </c>
      <c r="V39" s="228">
        <f t="shared" si="10"/>
        <v>9227.2411028000006</v>
      </c>
      <c r="W39" s="43">
        <f t="shared" si="160"/>
        <v>94270.937902800011</v>
      </c>
      <c r="X39" s="56">
        <f t="shared" si="126"/>
        <v>17008.739360000003</v>
      </c>
      <c r="Y39" s="56">
        <f t="shared" si="12"/>
        <v>4252.1848400000008</v>
      </c>
      <c r="Z39" s="53">
        <f t="shared" si="13"/>
        <v>115531.86210280002</v>
      </c>
      <c r="AA39" s="282"/>
      <c r="AB39" s="17" t="s">
        <v>28</v>
      </c>
      <c r="AC39" s="21">
        <f t="shared" si="113"/>
        <v>85043.696800000005</v>
      </c>
      <c r="AD39" s="228">
        <f t="shared" si="15"/>
        <v>9227.2411028000006</v>
      </c>
      <c r="AE39" s="43">
        <f t="shared" si="161"/>
        <v>94270.937902800011</v>
      </c>
      <c r="AF39" s="56">
        <f t="shared" si="127"/>
        <v>17008.739360000003</v>
      </c>
      <c r="AG39" s="56">
        <f t="shared" si="17"/>
        <v>4252.1848400000008</v>
      </c>
      <c r="AH39" s="53">
        <f t="shared" si="18"/>
        <v>115531.86210280002</v>
      </c>
      <c r="AI39" s="282"/>
      <c r="AJ39" s="17" t="s">
        <v>28</v>
      </c>
      <c r="AK39" s="231">
        <f t="shared" si="19"/>
        <v>86531.961494000017</v>
      </c>
      <c r="AL39" s="56">
        <f t="shared" si="20"/>
        <v>9475.2497835930026</v>
      </c>
      <c r="AM39" s="43">
        <f t="shared" si="162"/>
        <v>96007.211277593015</v>
      </c>
      <c r="AN39" s="56">
        <f t="shared" si="128"/>
        <v>17306.392298800005</v>
      </c>
      <c r="AO39" s="56">
        <f t="shared" si="22"/>
        <v>4326.5980747000012</v>
      </c>
      <c r="AP39" s="53">
        <f t="shared" si="23"/>
        <v>117640.20165109301</v>
      </c>
      <c r="AQ39" s="282"/>
      <c r="AR39" s="17" t="s">
        <v>28</v>
      </c>
      <c r="AS39" s="231">
        <f t="shared" si="114"/>
        <v>86531.961494000017</v>
      </c>
      <c r="AT39" s="56">
        <f t="shared" si="25"/>
        <v>9561.7817450870025</v>
      </c>
      <c r="AU39" s="43">
        <f t="shared" si="163"/>
        <v>96093.743239087024</v>
      </c>
      <c r="AV39" s="56">
        <f t="shared" si="129"/>
        <v>17306.392298800005</v>
      </c>
      <c r="AW39" s="56">
        <f t="shared" si="27"/>
        <v>4326.5980747000012</v>
      </c>
      <c r="AX39" s="53">
        <f t="shared" si="28"/>
        <v>117726.73361258702</v>
      </c>
      <c r="AY39" s="282"/>
      <c r="AZ39" s="17" t="s">
        <v>28</v>
      </c>
      <c r="BA39" s="231">
        <f t="shared" si="29"/>
        <v>88262.600723880023</v>
      </c>
      <c r="BB39" s="56">
        <f t="shared" si="30"/>
        <v>9753.0173799887434</v>
      </c>
      <c r="BC39" s="43">
        <f t="shared" si="164"/>
        <v>98015.618103868765</v>
      </c>
      <c r="BD39" s="56">
        <f t="shared" si="130"/>
        <v>17652.520144776005</v>
      </c>
      <c r="BE39" s="56">
        <f t="shared" si="32"/>
        <v>4413.1300361940011</v>
      </c>
      <c r="BF39" s="53">
        <f t="shared" si="33"/>
        <v>120081.26828483876</v>
      </c>
      <c r="BG39" s="282"/>
      <c r="BH39" s="17" t="s">
        <v>28</v>
      </c>
      <c r="BI39" s="370">
        <f t="shared" si="165"/>
        <v>89145.226731118819</v>
      </c>
      <c r="BJ39" s="370">
        <f t="shared" si="35"/>
        <v>9850.5475537886305</v>
      </c>
      <c r="BK39" s="367">
        <f t="shared" si="166"/>
        <v>98995.774284907442</v>
      </c>
      <c r="BL39" s="370">
        <f t="shared" si="131"/>
        <v>17829.045346223764</v>
      </c>
      <c r="BM39" s="370">
        <f t="shared" si="37"/>
        <v>4457.2613365559409</v>
      </c>
      <c r="BN39" s="368">
        <f t="shared" si="38"/>
        <v>121282.08096768714</v>
      </c>
      <c r="BO39" s="369"/>
      <c r="BP39" s="338" t="s">
        <v>28</v>
      </c>
      <c r="BQ39" s="370">
        <v>94416</v>
      </c>
      <c r="BR39" s="370">
        <f t="shared" si="40"/>
        <v>10432.968000000001</v>
      </c>
      <c r="BS39" s="367">
        <f t="shared" si="167"/>
        <v>104848.96799999999</v>
      </c>
      <c r="BT39" s="370">
        <f t="shared" si="132"/>
        <v>18883.2</v>
      </c>
      <c r="BU39" s="370">
        <f t="shared" si="42"/>
        <v>4720.8</v>
      </c>
      <c r="BV39" s="368">
        <f t="shared" si="43"/>
        <v>128452.96799999999</v>
      </c>
      <c r="BW39" s="369"/>
      <c r="BX39" s="338" t="s">
        <v>28</v>
      </c>
      <c r="BY39" s="370">
        <f t="shared" si="168"/>
        <v>98220.964800000002</v>
      </c>
      <c r="BZ39" s="370">
        <f t="shared" si="45"/>
        <v>10853.4166104</v>
      </c>
      <c r="CA39" s="367">
        <f t="shared" si="169"/>
        <v>109074.3814104</v>
      </c>
      <c r="CB39" s="370">
        <f t="shared" si="133"/>
        <v>19644.19296</v>
      </c>
      <c r="CC39" s="370">
        <f t="shared" si="47"/>
        <v>4911.0482400000001</v>
      </c>
      <c r="CD39" s="368">
        <f t="shared" si="48"/>
        <v>133629.62261039999</v>
      </c>
      <c r="CE39" s="282"/>
      <c r="CF39" s="338" t="s">
        <v>28</v>
      </c>
      <c r="CG39" s="370">
        <f t="shared" si="117"/>
        <v>100185.38409600001</v>
      </c>
      <c r="CH39" s="370">
        <f t="shared" si="50"/>
        <v>11070.484942608002</v>
      </c>
      <c r="CI39" s="367">
        <f t="shared" si="170"/>
        <v>111255.86903860801</v>
      </c>
      <c r="CJ39" s="370">
        <f t="shared" si="134"/>
        <v>20037.076819200003</v>
      </c>
      <c r="CK39" s="370">
        <f t="shared" si="52"/>
        <v>5009.2692048000008</v>
      </c>
      <c r="CL39" s="368">
        <f t="shared" si="53"/>
        <v>136302.21506260801</v>
      </c>
      <c r="CM39" s="282"/>
      <c r="CN39" s="338" t="s">
        <v>28</v>
      </c>
      <c r="CO39" s="370">
        <f t="shared" si="171"/>
        <v>101688.16485744</v>
      </c>
      <c r="CP39" s="370">
        <f t="shared" si="55"/>
        <v>11236.542216747121</v>
      </c>
      <c r="CQ39" s="367">
        <f t="shared" si="172"/>
        <v>112924.70707418713</v>
      </c>
      <c r="CR39" s="370">
        <f t="shared" si="135"/>
        <v>20337.632971488001</v>
      </c>
      <c r="CS39" s="370">
        <f t="shared" si="57"/>
        <v>5084.4082428720003</v>
      </c>
      <c r="CT39" s="368">
        <f t="shared" si="58"/>
        <v>138346.74828854715</v>
      </c>
      <c r="CU39" s="369"/>
      <c r="CV39" s="338" t="s">
        <v>28</v>
      </c>
      <c r="CW39" s="370">
        <f t="shared" si="145"/>
        <v>103976.1485667324</v>
      </c>
      <c r="CX39" s="370">
        <f t="shared" si="60"/>
        <v>11489.36441662393</v>
      </c>
      <c r="CY39" s="367">
        <f t="shared" si="173"/>
        <v>115465.51298335633</v>
      </c>
      <c r="CZ39" s="370">
        <f t="shared" si="136"/>
        <v>20795.229713346482</v>
      </c>
      <c r="DA39" s="370">
        <f t="shared" si="62"/>
        <v>5198.8074283366204</v>
      </c>
      <c r="DB39" s="368">
        <f t="shared" si="63"/>
        <v>141459.55012503942</v>
      </c>
      <c r="DC39" s="369"/>
      <c r="DD39" s="338" t="s">
        <v>28</v>
      </c>
      <c r="DE39" s="370">
        <f t="shared" si="64"/>
        <v>105015.91005239973</v>
      </c>
      <c r="DF39" s="370">
        <f t="shared" si="65"/>
        <v>11604.258060790171</v>
      </c>
      <c r="DG39" s="367">
        <f t="shared" si="174"/>
        <v>116620.16811318991</v>
      </c>
      <c r="DH39" s="370">
        <f t="shared" si="137"/>
        <v>21003.182010479948</v>
      </c>
      <c r="DI39" s="370">
        <f t="shared" si="67"/>
        <v>5250.795502619987</v>
      </c>
      <c r="DJ39" s="368">
        <f t="shared" si="68"/>
        <v>142874.14562628986</v>
      </c>
      <c r="DK39" s="369"/>
      <c r="DL39" s="338" t="s">
        <v>28</v>
      </c>
      <c r="DM39" s="370">
        <f t="shared" si="146"/>
        <v>106066.06915292374</v>
      </c>
      <c r="DN39" s="370">
        <f t="shared" si="175"/>
        <v>11826.366710550998</v>
      </c>
      <c r="DO39" s="367">
        <f t="shared" si="176"/>
        <v>117892.43586347473</v>
      </c>
      <c r="DP39" s="370">
        <f t="shared" si="138"/>
        <v>21213.213830584747</v>
      </c>
      <c r="DQ39" s="370">
        <f t="shared" si="72"/>
        <v>5303.3034576461869</v>
      </c>
      <c r="DR39" s="368">
        <f t="shared" si="73"/>
        <v>144408.95315170567</v>
      </c>
      <c r="DS39" s="369"/>
      <c r="DT39" s="338" t="s">
        <v>28</v>
      </c>
      <c r="DU39" s="370">
        <f t="shared" si="139"/>
        <v>108187.39053598221</v>
      </c>
      <c r="DV39" s="370">
        <f t="shared" si="177"/>
        <v>12062.894044762017</v>
      </c>
      <c r="DW39" s="367">
        <f t="shared" si="178"/>
        <v>120250.28458074422</v>
      </c>
      <c r="DX39" s="370">
        <f t="shared" si="140"/>
        <v>21637.478107196443</v>
      </c>
      <c r="DY39" s="370">
        <f t="shared" si="77"/>
        <v>5409.3695267991106</v>
      </c>
      <c r="DZ39" s="368">
        <f t="shared" si="78"/>
        <v>147297.13221473977</v>
      </c>
      <c r="EA39" s="369"/>
      <c r="EB39" s="338" t="s">
        <v>28</v>
      </c>
      <c r="EC39" s="370">
        <f t="shared" si="79"/>
        <v>109269.26444134203</v>
      </c>
      <c r="ED39" s="370">
        <f t="shared" si="179"/>
        <v>12183.522985209636</v>
      </c>
      <c r="EE39" s="367">
        <f t="shared" si="180"/>
        <v>121452.78742655167</v>
      </c>
      <c r="EF39" s="370">
        <f t="shared" si="141"/>
        <v>21853.852888268408</v>
      </c>
      <c r="EG39" s="370">
        <f t="shared" si="82"/>
        <v>5463.4632220671019</v>
      </c>
      <c r="EH39" s="368">
        <f t="shared" si="83"/>
        <v>148770.10353688718</v>
      </c>
      <c r="EI39" s="282"/>
      <c r="EJ39" s="338" t="s">
        <v>28</v>
      </c>
      <c r="EK39" s="370">
        <f t="shared" si="142"/>
        <v>110361.95708575545</v>
      </c>
      <c r="EL39" s="370">
        <f t="shared" si="181"/>
        <v>12305.358215061733</v>
      </c>
      <c r="EM39" s="367">
        <f t="shared" si="182"/>
        <v>122667.31530081718</v>
      </c>
      <c r="EN39" s="370">
        <f t="shared" si="143"/>
        <v>22072.391417151091</v>
      </c>
      <c r="EO39" s="370">
        <f t="shared" si="87"/>
        <v>5518.0978542877729</v>
      </c>
      <c r="EP39" s="368">
        <f t="shared" si="88"/>
        <v>150257.80457225605</v>
      </c>
      <c r="EQ39" s="282"/>
      <c r="ER39" s="338" t="s">
        <v>28</v>
      </c>
      <c r="ES39" s="370">
        <f t="shared" si="89"/>
        <v>111465.576656613</v>
      </c>
      <c r="ET39" s="370">
        <f t="shared" si="183"/>
        <v>12428.411797212349</v>
      </c>
      <c r="EU39" s="367">
        <f t="shared" si="184"/>
        <v>123893.98845382535</v>
      </c>
      <c r="EV39" s="370">
        <f t="shared" si="144"/>
        <v>22293.115331322602</v>
      </c>
      <c r="EW39" s="370">
        <f t="shared" si="92"/>
        <v>5573.2788328306506</v>
      </c>
      <c r="EX39" s="368">
        <f t="shared" si="93"/>
        <v>151760.38261797861</v>
      </c>
      <c r="EY39" s="282"/>
    </row>
    <row r="40" spans="1:155" ht="15.75" thickBot="1" x14ac:dyDescent="0.3">
      <c r="A40" s="598"/>
      <c r="C40" s="350"/>
      <c r="D40" s="342" t="s">
        <v>29</v>
      </c>
      <c r="E40" s="232">
        <v>86852.800000000003</v>
      </c>
      <c r="F40" s="229">
        <f t="shared" si="0"/>
        <v>9336.6759999999995</v>
      </c>
      <c r="G40" s="48">
        <f t="shared" si="1"/>
        <v>96189.475999999995</v>
      </c>
      <c r="H40" s="57">
        <f t="shared" si="150"/>
        <v>17370.560000000001</v>
      </c>
      <c r="I40" s="57">
        <f t="shared" si="2"/>
        <v>4342.6400000000003</v>
      </c>
      <c r="J40" s="67">
        <f t="shared" si="3"/>
        <v>117902.67599999999</v>
      </c>
      <c r="L40" s="25" t="s">
        <v>29</v>
      </c>
      <c r="M40" s="232">
        <f t="shared" si="4"/>
        <v>87721.328000000009</v>
      </c>
      <c r="N40" s="229">
        <f t="shared" si="5"/>
        <v>9517.7640880000017</v>
      </c>
      <c r="O40" s="48">
        <f t="shared" si="159"/>
        <v>97239.092088000005</v>
      </c>
      <c r="P40" s="57">
        <f t="shared" si="125"/>
        <v>17544.265600000002</v>
      </c>
      <c r="Q40" s="57">
        <f t="shared" si="7"/>
        <v>4386.0664000000006</v>
      </c>
      <c r="R40" s="67">
        <f t="shared" si="8"/>
        <v>119169.424088</v>
      </c>
      <c r="S40" s="282"/>
      <c r="T40" s="25" t="s">
        <v>29</v>
      </c>
      <c r="U40" s="232">
        <f t="shared" si="9"/>
        <v>88598.541280000005</v>
      </c>
      <c r="V40" s="229">
        <f t="shared" si="10"/>
        <v>9612.9417288799996</v>
      </c>
      <c r="W40" s="48">
        <f t="shared" si="160"/>
        <v>98211.483008880008</v>
      </c>
      <c r="X40" s="57">
        <f t="shared" si="126"/>
        <v>17719.708256000002</v>
      </c>
      <c r="Y40" s="57">
        <f t="shared" si="12"/>
        <v>4429.9270640000004</v>
      </c>
      <c r="Z40" s="67">
        <f t="shared" si="13"/>
        <v>120361.11832888001</v>
      </c>
      <c r="AA40" s="282"/>
      <c r="AB40" s="25" t="s">
        <v>29</v>
      </c>
      <c r="AC40" s="21">
        <f t="shared" si="113"/>
        <v>88598.541280000005</v>
      </c>
      <c r="AD40" s="229">
        <f t="shared" si="15"/>
        <v>9612.9417288799996</v>
      </c>
      <c r="AE40" s="48">
        <f t="shared" si="161"/>
        <v>98211.483008880008</v>
      </c>
      <c r="AF40" s="57">
        <f t="shared" si="127"/>
        <v>17719.708256000002</v>
      </c>
      <c r="AG40" s="57">
        <f t="shared" si="17"/>
        <v>4429.9270640000004</v>
      </c>
      <c r="AH40" s="67">
        <f t="shared" si="18"/>
        <v>120361.11832888001</v>
      </c>
      <c r="AI40" s="282"/>
      <c r="AJ40" s="25" t="s">
        <v>29</v>
      </c>
      <c r="AK40" s="232">
        <f t="shared" si="19"/>
        <v>90149.01575240001</v>
      </c>
      <c r="AL40" s="57">
        <f t="shared" si="20"/>
        <v>9871.3172248878018</v>
      </c>
      <c r="AM40" s="48">
        <f t="shared" si="162"/>
        <v>100020.33297728781</v>
      </c>
      <c r="AN40" s="57">
        <f t="shared" si="128"/>
        <v>18029.803150480002</v>
      </c>
      <c r="AO40" s="57">
        <f t="shared" si="22"/>
        <v>4507.4507876200005</v>
      </c>
      <c r="AP40" s="67">
        <f t="shared" si="23"/>
        <v>122557.5869153878</v>
      </c>
      <c r="AQ40" s="282"/>
      <c r="AR40" s="25" t="s">
        <v>29</v>
      </c>
      <c r="AS40" s="232">
        <f t="shared" si="114"/>
        <v>90149.01575240001</v>
      </c>
      <c r="AT40" s="57">
        <f t="shared" si="25"/>
        <v>9961.4662406402003</v>
      </c>
      <c r="AU40" s="48">
        <f t="shared" si="163"/>
        <v>100110.48199304022</v>
      </c>
      <c r="AV40" s="57">
        <f t="shared" si="129"/>
        <v>18029.803150480002</v>
      </c>
      <c r="AW40" s="57">
        <f t="shared" si="27"/>
        <v>4507.4507876200005</v>
      </c>
      <c r="AX40" s="67">
        <f t="shared" si="28"/>
        <v>122647.73593114023</v>
      </c>
      <c r="AY40" s="282"/>
      <c r="AZ40" s="25" t="s">
        <v>29</v>
      </c>
      <c r="BA40" s="232">
        <f t="shared" si="29"/>
        <v>91951.99606744801</v>
      </c>
      <c r="BB40" s="57">
        <f t="shared" si="30"/>
        <v>10160.695565453005</v>
      </c>
      <c r="BC40" s="48">
        <f t="shared" si="164"/>
        <v>102112.69163290101</v>
      </c>
      <c r="BD40" s="57">
        <f t="shared" si="130"/>
        <v>18390.399213489603</v>
      </c>
      <c r="BE40" s="57">
        <f t="shared" si="32"/>
        <v>4597.5998033724009</v>
      </c>
      <c r="BF40" s="67">
        <f t="shared" si="33"/>
        <v>125100.69064976301</v>
      </c>
      <c r="BG40" s="282"/>
      <c r="BH40" s="25" t="s">
        <v>29</v>
      </c>
      <c r="BI40" s="371">
        <f t="shared" si="165"/>
        <v>92871.516028122496</v>
      </c>
      <c r="BJ40" s="371">
        <f t="shared" si="35"/>
        <v>10262.302521107536</v>
      </c>
      <c r="BK40" s="372">
        <f t="shared" si="166"/>
        <v>103133.81854923003</v>
      </c>
      <c r="BL40" s="371">
        <f t="shared" si="131"/>
        <v>18574.303205624499</v>
      </c>
      <c r="BM40" s="371">
        <f t="shared" si="37"/>
        <v>4643.5758014061248</v>
      </c>
      <c r="BN40" s="373">
        <f t="shared" si="38"/>
        <v>126351.69755626065</v>
      </c>
      <c r="BO40" s="369"/>
      <c r="BP40" s="342" t="s">
        <v>29</v>
      </c>
      <c r="BQ40" s="371">
        <v>98530</v>
      </c>
      <c r="BR40" s="371">
        <f t="shared" si="40"/>
        <v>10887.565000000001</v>
      </c>
      <c r="BS40" s="372">
        <f t="shared" si="167"/>
        <v>109417.565</v>
      </c>
      <c r="BT40" s="371">
        <f t="shared" si="132"/>
        <v>19706</v>
      </c>
      <c r="BU40" s="371">
        <f t="shared" si="42"/>
        <v>4926.5</v>
      </c>
      <c r="BV40" s="375">
        <f t="shared" si="43"/>
        <v>134050.065</v>
      </c>
      <c r="BW40" s="369"/>
      <c r="BX40" s="342" t="s">
        <v>29</v>
      </c>
      <c r="BY40" s="371">
        <f t="shared" si="168"/>
        <v>102500.75900000001</v>
      </c>
      <c r="BZ40" s="371">
        <f t="shared" si="45"/>
        <v>11326.3338695</v>
      </c>
      <c r="CA40" s="372">
        <f t="shared" si="169"/>
        <v>113827.0928695</v>
      </c>
      <c r="CB40" s="371">
        <f t="shared" si="133"/>
        <v>20500.151800000003</v>
      </c>
      <c r="CC40" s="371">
        <f t="shared" si="47"/>
        <v>5125.0379500000008</v>
      </c>
      <c r="CD40" s="375">
        <f t="shared" si="48"/>
        <v>139452.28261950001</v>
      </c>
      <c r="CE40" s="282"/>
      <c r="CF40" s="342" t="s">
        <v>29</v>
      </c>
      <c r="CG40" s="371">
        <f t="shared" si="117"/>
        <v>104550.77418000001</v>
      </c>
      <c r="CH40" s="371">
        <f t="shared" si="50"/>
        <v>11552.86054689</v>
      </c>
      <c r="CI40" s="372">
        <f t="shared" si="170"/>
        <v>116103.63472689001</v>
      </c>
      <c r="CJ40" s="371">
        <f t="shared" si="134"/>
        <v>20910.154836000002</v>
      </c>
      <c r="CK40" s="371">
        <f t="shared" si="52"/>
        <v>5227.5387090000004</v>
      </c>
      <c r="CL40" s="375">
        <f t="shared" si="53"/>
        <v>142241.32827189</v>
      </c>
      <c r="CM40" s="282"/>
      <c r="CN40" s="342" t="s">
        <v>29</v>
      </c>
      <c r="CO40" s="371">
        <f t="shared" si="171"/>
        <v>106119.0357927</v>
      </c>
      <c r="CP40" s="371">
        <f t="shared" si="55"/>
        <v>11726.15345509335</v>
      </c>
      <c r="CQ40" s="372">
        <f t="shared" si="172"/>
        <v>117845.18924779334</v>
      </c>
      <c r="CR40" s="371">
        <f t="shared" si="135"/>
        <v>21223.807158540003</v>
      </c>
      <c r="CS40" s="371">
        <f t="shared" si="57"/>
        <v>5305.9517896350008</v>
      </c>
      <c r="CT40" s="375">
        <f t="shared" si="58"/>
        <v>144374.94819596835</v>
      </c>
      <c r="CU40" s="369"/>
      <c r="CV40" s="342" t="s">
        <v>29</v>
      </c>
      <c r="CW40" s="371">
        <f t="shared" si="145"/>
        <v>108506.71409803575</v>
      </c>
      <c r="CX40" s="371">
        <f t="shared" si="60"/>
        <v>11989.991907832951</v>
      </c>
      <c r="CY40" s="372">
        <f t="shared" si="173"/>
        <v>120496.70600586871</v>
      </c>
      <c r="CZ40" s="371">
        <f t="shared" si="136"/>
        <v>21701.342819607151</v>
      </c>
      <c r="DA40" s="371">
        <f t="shared" si="62"/>
        <v>5425.3357049017877</v>
      </c>
      <c r="DB40" s="375">
        <f t="shared" si="63"/>
        <v>147623.38453037763</v>
      </c>
      <c r="DC40" s="369"/>
      <c r="DD40" s="342" t="s">
        <v>29</v>
      </c>
      <c r="DE40" s="371">
        <f t="shared" si="64"/>
        <v>109591.78123901611</v>
      </c>
      <c r="DF40" s="371">
        <f t="shared" si="65"/>
        <v>12109.89182691128</v>
      </c>
      <c r="DG40" s="372">
        <f t="shared" si="174"/>
        <v>121701.67306592739</v>
      </c>
      <c r="DH40" s="371">
        <f t="shared" si="137"/>
        <v>21918.356247803225</v>
      </c>
      <c r="DI40" s="371">
        <f t="shared" si="67"/>
        <v>5479.5890619508064</v>
      </c>
      <c r="DJ40" s="375">
        <f t="shared" si="68"/>
        <v>149099.6183756814</v>
      </c>
      <c r="DK40" s="369"/>
      <c r="DL40" s="342" t="s">
        <v>29</v>
      </c>
      <c r="DM40" s="370">
        <f t="shared" si="146"/>
        <v>110687.69905140628</v>
      </c>
      <c r="DN40" s="371">
        <f t="shared" si="175"/>
        <v>12341.6784442318</v>
      </c>
      <c r="DO40" s="372">
        <f t="shared" si="176"/>
        <v>123029.37749563808</v>
      </c>
      <c r="DP40" s="371">
        <f t="shared" si="138"/>
        <v>22137.539810281258</v>
      </c>
      <c r="DQ40" s="371">
        <f t="shared" si="72"/>
        <v>5534.3849525703145</v>
      </c>
      <c r="DR40" s="375">
        <f t="shared" si="73"/>
        <v>150701.30225848965</v>
      </c>
      <c r="DS40" s="369"/>
      <c r="DT40" s="342" t="s">
        <v>29</v>
      </c>
      <c r="DU40" s="371">
        <f t="shared" si="139"/>
        <v>112901.45303243441</v>
      </c>
      <c r="DV40" s="371">
        <f t="shared" si="177"/>
        <v>12588.512013116437</v>
      </c>
      <c r="DW40" s="372">
        <f t="shared" si="178"/>
        <v>125489.96504555084</v>
      </c>
      <c r="DX40" s="371">
        <f t="shared" si="140"/>
        <v>22580.290606486884</v>
      </c>
      <c r="DY40" s="371">
        <f t="shared" si="77"/>
        <v>5645.072651621721</v>
      </c>
      <c r="DZ40" s="375">
        <f t="shared" si="78"/>
        <v>153715.32830365942</v>
      </c>
      <c r="EA40" s="369"/>
      <c r="EB40" s="342" t="s">
        <v>29</v>
      </c>
      <c r="EC40" s="371">
        <f t="shared" si="79"/>
        <v>114030.46756275876</v>
      </c>
      <c r="ED40" s="371">
        <f t="shared" si="179"/>
        <v>12714.397133247601</v>
      </c>
      <c r="EE40" s="372">
        <f t="shared" si="180"/>
        <v>126744.86469600636</v>
      </c>
      <c r="EF40" s="371">
        <f t="shared" si="141"/>
        <v>22806.093512551754</v>
      </c>
      <c r="EG40" s="371">
        <f t="shared" si="82"/>
        <v>5701.5233781379384</v>
      </c>
      <c r="EH40" s="375">
        <f t="shared" si="83"/>
        <v>155252.48158669606</v>
      </c>
      <c r="EI40" s="282"/>
      <c r="EJ40" s="342" t="s">
        <v>29</v>
      </c>
      <c r="EK40" s="371">
        <f t="shared" si="142"/>
        <v>115170.77223838634</v>
      </c>
      <c r="EL40" s="371">
        <f t="shared" si="181"/>
        <v>12841.541104580077</v>
      </c>
      <c r="EM40" s="372">
        <f t="shared" si="182"/>
        <v>128012.31334296642</v>
      </c>
      <c r="EN40" s="371">
        <f t="shared" si="143"/>
        <v>23034.154447677269</v>
      </c>
      <c r="EO40" s="371">
        <f t="shared" si="87"/>
        <v>5758.5386119193172</v>
      </c>
      <c r="EP40" s="375">
        <f t="shared" si="88"/>
        <v>156805.00640256301</v>
      </c>
      <c r="EQ40" s="282"/>
      <c r="ER40" s="342" t="s">
        <v>29</v>
      </c>
      <c r="ES40" s="371">
        <f t="shared" si="89"/>
        <v>116322.47996077022</v>
      </c>
      <c r="ET40" s="371">
        <f t="shared" si="183"/>
        <v>12969.95651562588</v>
      </c>
      <c r="EU40" s="372">
        <f t="shared" si="184"/>
        <v>129292.43647639609</v>
      </c>
      <c r="EV40" s="371">
        <f t="shared" si="144"/>
        <v>23264.495992154043</v>
      </c>
      <c r="EW40" s="371">
        <f t="shared" si="92"/>
        <v>5816.1239980385108</v>
      </c>
      <c r="EX40" s="375">
        <f t="shared" si="93"/>
        <v>158373.05646658863</v>
      </c>
      <c r="EY40" s="282"/>
    </row>
    <row r="41" spans="1:155" x14ac:dyDescent="0.25">
      <c r="C41" s="35" t="s">
        <v>366</v>
      </c>
      <c r="D41" s="348" t="s">
        <v>22</v>
      </c>
      <c r="E41" s="21">
        <v>110060</v>
      </c>
      <c r="F41" s="55">
        <f t="shared" si="0"/>
        <v>11831.449999999999</v>
      </c>
      <c r="G41" s="51">
        <f t="shared" si="1"/>
        <v>121891.45</v>
      </c>
      <c r="H41" s="55">
        <f t="shared" si="150"/>
        <v>22012</v>
      </c>
      <c r="I41" s="55">
        <f t="shared" si="2"/>
        <v>5503</v>
      </c>
      <c r="J41" s="53">
        <f t="shared" si="3"/>
        <v>149406.45000000001</v>
      </c>
      <c r="L41" s="31" t="s">
        <v>26</v>
      </c>
      <c r="M41" s="21">
        <f t="shared" si="4"/>
        <v>111160.6</v>
      </c>
      <c r="N41" s="55">
        <f t="shared" si="5"/>
        <v>12060.9251</v>
      </c>
      <c r="O41" s="51">
        <f t="shared" si="159"/>
        <v>123221.5251</v>
      </c>
      <c r="P41" s="55">
        <f t="shared" si="125"/>
        <v>22232.120000000003</v>
      </c>
      <c r="Q41" s="55">
        <f t="shared" si="7"/>
        <v>5558.0300000000007</v>
      </c>
      <c r="R41" s="53">
        <f t="shared" si="8"/>
        <v>151011.67509999999</v>
      </c>
      <c r="S41" s="282"/>
      <c r="T41" s="31" t="s">
        <v>26</v>
      </c>
      <c r="U41" s="21">
        <f t="shared" si="9"/>
        <v>112272.20600000001</v>
      </c>
      <c r="V41" s="55">
        <f t="shared" si="10"/>
        <v>12181.534351</v>
      </c>
      <c r="W41" s="51">
        <f t="shared" si="160"/>
        <v>124453.740351</v>
      </c>
      <c r="X41" s="55">
        <f t="shared" si="126"/>
        <v>22454.441200000001</v>
      </c>
      <c r="Y41" s="55">
        <f t="shared" si="12"/>
        <v>5613.6103000000003</v>
      </c>
      <c r="Z41" s="53">
        <f t="shared" si="13"/>
        <v>152521.79185099999</v>
      </c>
      <c r="AA41" s="282"/>
      <c r="AB41" s="31" t="s">
        <v>26</v>
      </c>
      <c r="AC41" s="21">
        <f t="shared" si="113"/>
        <v>112272.20600000001</v>
      </c>
      <c r="AD41" s="55">
        <f t="shared" si="15"/>
        <v>12181.534351</v>
      </c>
      <c r="AE41" s="51">
        <f t="shared" si="161"/>
        <v>124453.740351</v>
      </c>
      <c r="AF41" s="55">
        <f t="shared" si="127"/>
        <v>22454.441200000001</v>
      </c>
      <c r="AG41" s="55">
        <f t="shared" si="17"/>
        <v>5613.6103000000003</v>
      </c>
      <c r="AH41" s="53">
        <f t="shared" si="18"/>
        <v>152521.79185099999</v>
      </c>
      <c r="AI41" s="282"/>
      <c r="AJ41" s="31" t="s">
        <v>26</v>
      </c>
      <c r="AK41" s="21">
        <f t="shared" si="19"/>
        <v>114236.96960500002</v>
      </c>
      <c r="AL41" s="55">
        <f t="shared" si="20"/>
        <v>12508.948171747503</v>
      </c>
      <c r="AM41" s="51">
        <f t="shared" si="162"/>
        <v>126745.91777674752</v>
      </c>
      <c r="AN41" s="55">
        <f t="shared" si="128"/>
        <v>22847.393921000006</v>
      </c>
      <c r="AO41" s="55">
        <f t="shared" si="22"/>
        <v>5711.8484802500016</v>
      </c>
      <c r="AP41" s="53">
        <f t="shared" si="23"/>
        <v>155305.16017799752</v>
      </c>
      <c r="AQ41" s="282"/>
      <c r="AR41" s="31" t="s">
        <v>26</v>
      </c>
      <c r="AS41" s="21">
        <f t="shared" si="114"/>
        <v>114236.96960500002</v>
      </c>
      <c r="AT41" s="55">
        <f t="shared" si="25"/>
        <v>12623.185141352502</v>
      </c>
      <c r="AU41" s="51">
        <f t="shared" si="163"/>
        <v>126860.15474635252</v>
      </c>
      <c r="AV41" s="55">
        <f t="shared" si="129"/>
        <v>22847.393921000006</v>
      </c>
      <c r="AW41" s="55">
        <f t="shared" si="27"/>
        <v>5711.8484802500016</v>
      </c>
      <c r="AX41" s="53">
        <f t="shared" si="28"/>
        <v>155419.39714760252</v>
      </c>
      <c r="AY41" s="282"/>
      <c r="AZ41" s="31" t="s">
        <v>26</v>
      </c>
      <c r="BA41" s="21">
        <f t="shared" si="29"/>
        <v>116521.70899710002</v>
      </c>
      <c r="BB41" s="55">
        <f t="shared" si="30"/>
        <v>12875.648844179554</v>
      </c>
      <c r="BC41" s="51">
        <f t="shared" si="164"/>
        <v>129397.35784127958</v>
      </c>
      <c r="BD41" s="55">
        <f t="shared" si="130"/>
        <v>23304.341799420006</v>
      </c>
      <c r="BE41" s="55">
        <f t="shared" si="32"/>
        <v>5826.0854498550016</v>
      </c>
      <c r="BF41" s="53">
        <f t="shared" si="33"/>
        <v>158527.78509055456</v>
      </c>
      <c r="BG41" s="282"/>
      <c r="BH41" s="31" t="s">
        <v>26</v>
      </c>
      <c r="BI41" s="366">
        <f>BA41*1.01</f>
        <v>117686.92608707103</v>
      </c>
      <c r="BJ41" s="366">
        <f t="shared" si="35"/>
        <v>13004.405332621349</v>
      </c>
      <c r="BK41" s="374">
        <f t="shared" si="166"/>
        <v>130691.33141969237</v>
      </c>
      <c r="BL41" s="366">
        <f t="shared" si="131"/>
        <v>23537.385217414208</v>
      </c>
      <c r="BM41" s="366">
        <f t="shared" si="37"/>
        <v>5884.3463043535521</v>
      </c>
      <c r="BN41" s="368">
        <f t="shared" si="38"/>
        <v>160113.06294146014</v>
      </c>
      <c r="BO41" s="369"/>
      <c r="BP41" s="348" t="s">
        <v>22</v>
      </c>
      <c r="BQ41" s="370">
        <f>118449*1.01</f>
        <v>119633.49</v>
      </c>
      <c r="BR41" s="366">
        <f t="shared" si="40"/>
        <v>13219.500645</v>
      </c>
      <c r="BS41" s="374">
        <f t="shared" si="167"/>
        <v>132852.99064500001</v>
      </c>
      <c r="BT41" s="366">
        <f t="shared" si="132"/>
        <v>23926.698000000004</v>
      </c>
      <c r="BU41" s="366">
        <f t="shared" si="42"/>
        <v>5981.674500000001</v>
      </c>
      <c r="BV41" s="368">
        <f t="shared" si="43"/>
        <v>162761.36314500001</v>
      </c>
      <c r="BW41" s="369"/>
      <c r="BX41" s="348" t="s">
        <v>26</v>
      </c>
      <c r="BY41" s="366">
        <f>BQ41*1.03*1.01</f>
        <v>124454.71964700001</v>
      </c>
      <c r="BZ41" s="366">
        <f t="shared" si="45"/>
        <v>13752.2465209935</v>
      </c>
      <c r="CA41" s="374">
        <f t="shared" si="169"/>
        <v>138206.96616799349</v>
      </c>
      <c r="CB41" s="366">
        <f t="shared" si="133"/>
        <v>24890.943929400004</v>
      </c>
      <c r="CC41" s="366">
        <f t="shared" si="47"/>
        <v>6222.735982350001</v>
      </c>
      <c r="CD41" s="368">
        <f t="shared" si="48"/>
        <v>169320.64607974351</v>
      </c>
      <c r="CE41" s="282"/>
      <c r="CF41" s="348" t="s">
        <v>26</v>
      </c>
      <c r="CG41" s="370">
        <f t="shared" si="117"/>
        <v>126943.81403994001</v>
      </c>
      <c r="CH41" s="366">
        <f t="shared" si="50"/>
        <v>14027.291451413372</v>
      </c>
      <c r="CI41" s="374">
        <f t="shared" si="170"/>
        <v>140971.10549135337</v>
      </c>
      <c r="CJ41" s="366">
        <f t="shared" si="134"/>
        <v>25388.762807988005</v>
      </c>
      <c r="CK41" s="366">
        <f t="shared" si="52"/>
        <v>6347.1907019970013</v>
      </c>
      <c r="CL41" s="368">
        <f t="shared" si="53"/>
        <v>172707.05900133838</v>
      </c>
      <c r="CM41" s="282"/>
      <c r="CN41" s="348" t="s">
        <v>26</v>
      </c>
      <c r="CO41" s="370">
        <f>CG41*101.5%</f>
        <v>128847.97125053911</v>
      </c>
      <c r="CP41" s="366">
        <f t="shared" si="55"/>
        <v>14237.700823184572</v>
      </c>
      <c r="CQ41" s="374">
        <f t="shared" si="172"/>
        <v>143085.67207372369</v>
      </c>
      <c r="CR41" s="366">
        <f t="shared" si="135"/>
        <v>25769.594250107824</v>
      </c>
      <c r="CS41" s="366">
        <f t="shared" si="57"/>
        <v>6442.3985625269561</v>
      </c>
      <c r="CT41" s="368">
        <f t="shared" si="58"/>
        <v>175297.66488635849</v>
      </c>
      <c r="CU41" s="369"/>
      <c r="CV41" s="348" t="s">
        <v>26</v>
      </c>
      <c r="CW41" s="370">
        <f t="shared" si="145"/>
        <v>131747.05060367624</v>
      </c>
      <c r="CX41" s="366">
        <f t="shared" si="60"/>
        <v>14558.049091706225</v>
      </c>
      <c r="CY41" s="374">
        <f t="shared" si="173"/>
        <v>146305.09969538247</v>
      </c>
      <c r="CZ41" s="366">
        <f t="shared" si="136"/>
        <v>26349.410120735251</v>
      </c>
      <c r="DA41" s="366">
        <f t="shared" si="62"/>
        <v>6587.3525301838126</v>
      </c>
      <c r="DB41" s="368">
        <f t="shared" si="63"/>
        <v>179241.86234630152</v>
      </c>
      <c r="DC41" s="369"/>
      <c r="DD41" s="348" t="s">
        <v>26</v>
      </c>
      <c r="DE41" s="370">
        <f t="shared" si="64"/>
        <v>133064.52110971301</v>
      </c>
      <c r="DF41" s="366">
        <f t="shared" si="65"/>
        <v>14703.629582623287</v>
      </c>
      <c r="DG41" s="374">
        <f t="shared" si="174"/>
        <v>147768.15069233629</v>
      </c>
      <c r="DH41" s="366">
        <f t="shared" si="137"/>
        <v>26612.904221942605</v>
      </c>
      <c r="DI41" s="366">
        <f t="shared" si="67"/>
        <v>6653.2260554856512</v>
      </c>
      <c r="DJ41" s="368">
        <f t="shared" si="68"/>
        <v>181034.28096976457</v>
      </c>
      <c r="DK41" s="369"/>
      <c r="DL41" s="348" t="s">
        <v>26</v>
      </c>
      <c r="DM41" s="370">
        <f t="shared" si="146"/>
        <v>134395.16632081015</v>
      </c>
      <c r="DN41" s="366">
        <f>DM41*0.1115</f>
        <v>14985.061044770333</v>
      </c>
      <c r="DO41" s="374">
        <f t="shared" si="176"/>
        <v>149380.22736558047</v>
      </c>
      <c r="DP41" s="366">
        <f t="shared" si="138"/>
        <v>26879.033264162033</v>
      </c>
      <c r="DQ41" s="366">
        <f t="shared" si="72"/>
        <v>6719.7583160405084</v>
      </c>
      <c r="DR41" s="368">
        <f t="shared" si="73"/>
        <v>182979.01894578303</v>
      </c>
      <c r="DS41" s="369"/>
      <c r="DT41" s="348" t="s">
        <v>26</v>
      </c>
      <c r="DU41" s="370">
        <f t="shared" si="139"/>
        <v>137083.06964722637</v>
      </c>
      <c r="DV41" s="366">
        <f>DU41*0.1115</f>
        <v>15284.76226566574</v>
      </c>
      <c r="DW41" s="374">
        <f t="shared" si="178"/>
        <v>152367.83191289211</v>
      </c>
      <c r="DX41" s="366">
        <f t="shared" si="140"/>
        <v>27416.613929445273</v>
      </c>
      <c r="DY41" s="366">
        <f t="shared" si="77"/>
        <v>6854.1534823613183</v>
      </c>
      <c r="DZ41" s="368">
        <f t="shared" si="78"/>
        <v>186638.59932469871</v>
      </c>
      <c r="EA41" s="369"/>
      <c r="EB41" s="348" t="s">
        <v>26</v>
      </c>
      <c r="EC41" s="370">
        <f t="shared" si="79"/>
        <v>138453.90034369862</v>
      </c>
      <c r="ED41" s="366">
        <f>EC41*0.1115</f>
        <v>15437.609888322397</v>
      </c>
      <c r="EE41" s="374">
        <f t="shared" si="180"/>
        <v>153891.51023202101</v>
      </c>
      <c r="EF41" s="366">
        <f t="shared" si="141"/>
        <v>27690.780068739725</v>
      </c>
      <c r="EG41" s="366">
        <f t="shared" si="82"/>
        <v>6922.6950171849312</v>
      </c>
      <c r="EH41" s="368">
        <f t="shared" si="83"/>
        <v>188504.98531794565</v>
      </c>
      <c r="EI41" s="282"/>
      <c r="EJ41" s="348" t="s">
        <v>26</v>
      </c>
      <c r="EK41" s="370">
        <f t="shared" si="142"/>
        <v>139838.4393471356</v>
      </c>
      <c r="EL41" s="366">
        <f>EK41*0.1115</f>
        <v>15591.98598720562</v>
      </c>
      <c r="EM41" s="374">
        <f t="shared" si="182"/>
        <v>155430.42533434121</v>
      </c>
      <c r="EN41" s="366">
        <f t="shared" si="143"/>
        <v>27967.687869427122</v>
      </c>
      <c r="EO41" s="366">
        <f t="shared" si="87"/>
        <v>6991.9219673567804</v>
      </c>
      <c r="EP41" s="368">
        <f t="shared" si="88"/>
        <v>190390.03517112511</v>
      </c>
      <c r="EQ41" s="282"/>
      <c r="ER41" s="348" t="s">
        <v>26</v>
      </c>
      <c r="ES41" s="370">
        <f t="shared" si="89"/>
        <v>141236.82374060695</v>
      </c>
      <c r="ET41" s="366">
        <f>ES41*0.1115</f>
        <v>15747.905847077676</v>
      </c>
      <c r="EU41" s="374">
        <f t="shared" si="184"/>
        <v>156984.72958768462</v>
      </c>
      <c r="EV41" s="366">
        <f t="shared" si="144"/>
        <v>28247.364748121392</v>
      </c>
      <c r="EW41" s="366">
        <f t="shared" si="92"/>
        <v>7061.841187030348</v>
      </c>
      <c r="EX41" s="368">
        <f t="shared" si="93"/>
        <v>192293.93552283634</v>
      </c>
      <c r="EY41" s="282"/>
    </row>
    <row r="42" spans="1:155" x14ac:dyDescent="0.25">
      <c r="C42" s="346"/>
      <c r="D42" s="338" t="s">
        <v>24</v>
      </c>
      <c r="E42" s="21">
        <v>114980</v>
      </c>
      <c r="F42" s="56">
        <f t="shared" si="0"/>
        <v>12360.35</v>
      </c>
      <c r="G42" s="43">
        <f t="shared" si="1"/>
        <v>127340.35</v>
      </c>
      <c r="H42" s="56">
        <f t="shared" si="150"/>
        <v>22996</v>
      </c>
      <c r="I42" s="56">
        <f t="shared" si="2"/>
        <v>5749</v>
      </c>
      <c r="J42" s="53">
        <f t="shared" si="3"/>
        <v>156085.35</v>
      </c>
      <c r="L42" s="17" t="s">
        <v>28</v>
      </c>
      <c r="M42" s="21">
        <f t="shared" si="4"/>
        <v>116129.8</v>
      </c>
      <c r="N42" s="56">
        <f t="shared" si="5"/>
        <v>12600.0833</v>
      </c>
      <c r="O42" s="43">
        <f t="shared" si="159"/>
        <v>128729.8833</v>
      </c>
      <c r="P42" s="56">
        <f t="shared" si="125"/>
        <v>23225.960000000003</v>
      </c>
      <c r="Q42" s="56">
        <f t="shared" si="7"/>
        <v>5806.4900000000007</v>
      </c>
      <c r="R42" s="53">
        <f t="shared" si="8"/>
        <v>157762.3333</v>
      </c>
      <c r="S42" s="282"/>
      <c r="T42" s="17" t="s">
        <v>28</v>
      </c>
      <c r="U42" s="21">
        <f t="shared" si="9"/>
        <v>117291.098</v>
      </c>
      <c r="V42" s="56">
        <f t="shared" si="10"/>
        <v>12726.084133</v>
      </c>
      <c r="W42" s="43">
        <f t="shared" si="160"/>
        <v>130017.18213299999</v>
      </c>
      <c r="X42" s="56">
        <f t="shared" si="126"/>
        <v>23458.2196</v>
      </c>
      <c r="Y42" s="56">
        <f t="shared" si="12"/>
        <v>5864.5549000000001</v>
      </c>
      <c r="Z42" s="53">
        <f t="shared" si="13"/>
        <v>159339.95663299999</v>
      </c>
      <c r="AA42" s="282"/>
      <c r="AB42" s="17" t="s">
        <v>28</v>
      </c>
      <c r="AC42" s="21">
        <f t="shared" si="113"/>
        <v>117291.098</v>
      </c>
      <c r="AD42" s="56">
        <f t="shared" si="15"/>
        <v>12726.084133</v>
      </c>
      <c r="AE42" s="43">
        <f t="shared" si="161"/>
        <v>130017.18213299999</v>
      </c>
      <c r="AF42" s="56">
        <f t="shared" si="127"/>
        <v>23458.2196</v>
      </c>
      <c r="AG42" s="56">
        <f t="shared" si="17"/>
        <v>5864.5549000000001</v>
      </c>
      <c r="AH42" s="53">
        <f t="shared" si="18"/>
        <v>159339.95663299999</v>
      </c>
      <c r="AI42" s="282"/>
      <c r="AJ42" s="17" t="s">
        <v>28</v>
      </c>
      <c r="AK42" s="21">
        <f t="shared" si="19"/>
        <v>119343.692215</v>
      </c>
      <c r="AL42" s="56">
        <f t="shared" si="20"/>
        <v>13068.1342975425</v>
      </c>
      <c r="AM42" s="43">
        <f t="shared" si="162"/>
        <v>132411.8265125425</v>
      </c>
      <c r="AN42" s="56">
        <f t="shared" si="128"/>
        <v>23868.738443000002</v>
      </c>
      <c r="AO42" s="56">
        <f t="shared" si="22"/>
        <v>5967.1846107500005</v>
      </c>
      <c r="AP42" s="53">
        <f t="shared" si="23"/>
        <v>162247.74956629251</v>
      </c>
      <c r="AQ42" s="282"/>
      <c r="AR42" s="17" t="s">
        <v>28</v>
      </c>
      <c r="AS42" s="21">
        <f t="shared" si="114"/>
        <v>119343.692215</v>
      </c>
      <c r="AT42" s="56">
        <f t="shared" si="25"/>
        <v>13187.477989757501</v>
      </c>
      <c r="AU42" s="43">
        <f t="shared" si="163"/>
        <v>132531.17020475751</v>
      </c>
      <c r="AV42" s="56">
        <f t="shared" si="129"/>
        <v>23868.738443000002</v>
      </c>
      <c r="AW42" s="56">
        <f t="shared" si="27"/>
        <v>5967.1846107500005</v>
      </c>
      <c r="AX42" s="53">
        <f t="shared" si="28"/>
        <v>162367.09325850752</v>
      </c>
      <c r="AY42" s="282"/>
      <c r="AZ42" s="17" t="s">
        <v>28</v>
      </c>
      <c r="BA42" s="21">
        <f t="shared" si="29"/>
        <v>121730.56605930001</v>
      </c>
      <c r="BB42" s="56">
        <f t="shared" si="30"/>
        <v>13451.22754955265</v>
      </c>
      <c r="BC42" s="43">
        <f t="shared" si="164"/>
        <v>135181.79360885266</v>
      </c>
      <c r="BD42" s="56">
        <f t="shared" si="130"/>
        <v>24346.113211860004</v>
      </c>
      <c r="BE42" s="56">
        <f t="shared" si="32"/>
        <v>6086.5283029650009</v>
      </c>
      <c r="BF42" s="53">
        <f t="shared" si="33"/>
        <v>165614.43512367766</v>
      </c>
      <c r="BG42" s="282"/>
      <c r="BH42" s="17" t="s">
        <v>28</v>
      </c>
      <c r="BI42" s="370">
        <f t="shared" ref="BI42:BI46" si="185">BA42*1.01</f>
        <v>122947.87171989301</v>
      </c>
      <c r="BJ42" s="370">
        <f t="shared" si="35"/>
        <v>13585.739825048178</v>
      </c>
      <c r="BK42" s="367">
        <f t="shared" si="166"/>
        <v>136533.6115449412</v>
      </c>
      <c r="BL42" s="370">
        <f t="shared" si="131"/>
        <v>24589.574343978602</v>
      </c>
      <c r="BM42" s="370">
        <f t="shared" si="37"/>
        <v>6147.3935859946505</v>
      </c>
      <c r="BN42" s="368">
        <f t="shared" si="38"/>
        <v>167270.57947491447</v>
      </c>
      <c r="BO42" s="369"/>
      <c r="BP42" s="338" t="s">
        <v>24</v>
      </c>
      <c r="BQ42" s="370">
        <f>125204*1.01</f>
        <v>126456.04000000001</v>
      </c>
      <c r="BR42" s="370">
        <f t="shared" si="40"/>
        <v>13973.39242</v>
      </c>
      <c r="BS42" s="367">
        <f t="shared" si="167"/>
        <v>140429.43242</v>
      </c>
      <c r="BT42" s="370">
        <f t="shared" si="132"/>
        <v>25291.208000000002</v>
      </c>
      <c r="BU42" s="370">
        <f t="shared" si="42"/>
        <v>6322.8020000000006</v>
      </c>
      <c r="BV42" s="368">
        <f t="shared" si="43"/>
        <v>172043.44242000001</v>
      </c>
      <c r="BW42" s="369"/>
      <c r="BX42" s="338" t="s">
        <v>28</v>
      </c>
      <c r="BY42" s="370">
        <f t="shared" ref="BY42:BY46" si="186">BQ42*1.03*1.01</f>
        <v>131552.21841200002</v>
      </c>
      <c r="BZ42" s="370">
        <f t="shared" si="45"/>
        <v>14536.520134526001</v>
      </c>
      <c r="CA42" s="367">
        <f t="shared" si="169"/>
        <v>146088.73854652603</v>
      </c>
      <c r="CB42" s="370">
        <f t="shared" si="133"/>
        <v>26310.443682400004</v>
      </c>
      <c r="CC42" s="370">
        <f t="shared" si="47"/>
        <v>6577.610920600001</v>
      </c>
      <c r="CD42" s="368">
        <f t="shared" si="48"/>
        <v>178976.79314952606</v>
      </c>
      <c r="CE42" s="282"/>
      <c r="CF42" s="338" t="s">
        <v>28</v>
      </c>
      <c r="CG42" s="370">
        <f t="shared" si="117"/>
        <v>134183.26278024001</v>
      </c>
      <c r="CH42" s="370">
        <f t="shared" si="50"/>
        <v>14827.250537216521</v>
      </c>
      <c r="CI42" s="367">
        <f t="shared" si="170"/>
        <v>149010.51331745653</v>
      </c>
      <c r="CJ42" s="370">
        <f t="shared" si="134"/>
        <v>26836.652556048004</v>
      </c>
      <c r="CK42" s="370">
        <f t="shared" si="52"/>
        <v>6709.163139012001</v>
      </c>
      <c r="CL42" s="368">
        <f t="shared" si="53"/>
        <v>182556.32901251654</v>
      </c>
      <c r="CM42" s="282"/>
      <c r="CN42" s="338" t="s">
        <v>28</v>
      </c>
      <c r="CO42" s="370">
        <f t="shared" ref="CO42:CO46" si="187">CG42*101.5%</f>
        <v>136196.01172194359</v>
      </c>
      <c r="CP42" s="370">
        <f t="shared" si="55"/>
        <v>15049.659295274767</v>
      </c>
      <c r="CQ42" s="367">
        <f t="shared" si="172"/>
        <v>151245.67101721835</v>
      </c>
      <c r="CR42" s="370">
        <f t="shared" si="135"/>
        <v>27239.202344388719</v>
      </c>
      <c r="CS42" s="370">
        <f t="shared" si="57"/>
        <v>6809.8005860971798</v>
      </c>
      <c r="CT42" s="368">
        <f t="shared" si="58"/>
        <v>185294.67394770426</v>
      </c>
      <c r="CU42" s="369"/>
      <c r="CV42" s="338" t="s">
        <v>28</v>
      </c>
      <c r="CW42" s="370">
        <f t="shared" si="145"/>
        <v>139260.42198568731</v>
      </c>
      <c r="CX42" s="370">
        <f t="shared" si="60"/>
        <v>15388.276629418448</v>
      </c>
      <c r="CY42" s="367">
        <f t="shared" si="173"/>
        <v>154648.69861510576</v>
      </c>
      <c r="CZ42" s="370">
        <f t="shared" si="136"/>
        <v>27852.084397137463</v>
      </c>
      <c r="DA42" s="370">
        <f t="shared" si="62"/>
        <v>6963.0210992843658</v>
      </c>
      <c r="DB42" s="368">
        <f t="shared" si="63"/>
        <v>189463.8041115276</v>
      </c>
      <c r="DC42" s="369"/>
      <c r="DD42" s="338" t="s">
        <v>28</v>
      </c>
      <c r="DE42" s="370">
        <f t="shared" si="64"/>
        <v>140653.02620554419</v>
      </c>
      <c r="DF42" s="370">
        <f t="shared" si="65"/>
        <v>15542.159395712633</v>
      </c>
      <c r="DG42" s="367">
        <f t="shared" si="174"/>
        <v>156195.18560125682</v>
      </c>
      <c r="DH42" s="370">
        <f t="shared" si="137"/>
        <v>28130.605241108839</v>
      </c>
      <c r="DI42" s="370">
        <f t="shared" si="67"/>
        <v>7032.6513102772096</v>
      </c>
      <c r="DJ42" s="368">
        <f t="shared" si="68"/>
        <v>191358.44215264285</v>
      </c>
      <c r="DK42" s="369"/>
      <c r="DL42" s="338" t="s">
        <v>28</v>
      </c>
      <c r="DM42" s="370">
        <f t="shared" si="146"/>
        <v>142059.55646759964</v>
      </c>
      <c r="DN42" s="370">
        <f t="shared" ref="DN42:DN46" si="188">DM42*0.1115</f>
        <v>15839.64054613736</v>
      </c>
      <c r="DO42" s="367">
        <f t="shared" si="176"/>
        <v>157899.19701373699</v>
      </c>
      <c r="DP42" s="370">
        <f t="shared" si="138"/>
        <v>28411.91129351993</v>
      </c>
      <c r="DQ42" s="370">
        <f t="shared" si="72"/>
        <v>7102.9778233799825</v>
      </c>
      <c r="DR42" s="368">
        <f t="shared" si="73"/>
        <v>193414.08613063689</v>
      </c>
      <c r="DS42" s="369"/>
      <c r="DT42" s="338" t="s">
        <v>28</v>
      </c>
      <c r="DU42" s="370">
        <f t="shared" si="139"/>
        <v>144900.74759695164</v>
      </c>
      <c r="DV42" s="370">
        <f t="shared" ref="DV42:DV46" si="189">DU42*0.1115</f>
        <v>16156.433357060108</v>
      </c>
      <c r="DW42" s="367">
        <f t="shared" si="178"/>
        <v>161057.18095401174</v>
      </c>
      <c r="DX42" s="370">
        <f t="shared" si="140"/>
        <v>28980.149519390328</v>
      </c>
      <c r="DY42" s="370">
        <f t="shared" si="77"/>
        <v>7245.0373798475821</v>
      </c>
      <c r="DZ42" s="368">
        <f t="shared" si="78"/>
        <v>197282.36785324966</v>
      </c>
      <c r="EA42" s="369"/>
      <c r="EB42" s="338" t="s">
        <v>28</v>
      </c>
      <c r="EC42" s="370">
        <f t="shared" si="79"/>
        <v>146349.75507292117</v>
      </c>
      <c r="ED42" s="370">
        <f t="shared" ref="ED42:ED46" si="190">EC42*0.1115</f>
        <v>16317.997690630711</v>
      </c>
      <c r="EE42" s="367">
        <f t="shared" si="180"/>
        <v>162667.75276355186</v>
      </c>
      <c r="EF42" s="370">
        <f t="shared" si="141"/>
        <v>29269.951014584236</v>
      </c>
      <c r="EG42" s="370">
        <f t="shared" si="82"/>
        <v>7317.487753646059</v>
      </c>
      <c r="EH42" s="368">
        <f t="shared" si="83"/>
        <v>199255.19153178218</v>
      </c>
      <c r="EI42" s="282"/>
      <c r="EJ42" s="338" t="s">
        <v>28</v>
      </c>
      <c r="EK42" s="370">
        <f t="shared" si="142"/>
        <v>147813.25262365039</v>
      </c>
      <c r="EL42" s="370">
        <f t="shared" ref="EL42:EL46" si="191">EK42*0.1115</f>
        <v>16481.17766753702</v>
      </c>
      <c r="EM42" s="367">
        <f t="shared" si="182"/>
        <v>164294.43029118743</v>
      </c>
      <c r="EN42" s="370">
        <f t="shared" si="143"/>
        <v>29562.650524730081</v>
      </c>
      <c r="EO42" s="370">
        <f t="shared" si="87"/>
        <v>7390.6626311825203</v>
      </c>
      <c r="EP42" s="368">
        <f t="shared" si="88"/>
        <v>201247.74344710005</v>
      </c>
      <c r="EQ42" s="282"/>
      <c r="ER42" s="338" t="s">
        <v>28</v>
      </c>
      <c r="ES42" s="370">
        <f t="shared" si="89"/>
        <v>149291.38514988689</v>
      </c>
      <c r="ET42" s="370">
        <f t="shared" ref="ET42:ET46" si="192">ES42*0.1115</f>
        <v>16645.989444212388</v>
      </c>
      <c r="EU42" s="367">
        <f t="shared" si="184"/>
        <v>165937.37459409927</v>
      </c>
      <c r="EV42" s="370">
        <f t="shared" si="144"/>
        <v>29858.27702997738</v>
      </c>
      <c r="EW42" s="370">
        <f t="shared" si="92"/>
        <v>7464.569257494345</v>
      </c>
      <c r="EX42" s="368">
        <f t="shared" si="93"/>
        <v>203260.220881571</v>
      </c>
      <c r="EY42" s="282"/>
    </row>
    <row r="43" spans="1:155" x14ac:dyDescent="0.25">
      <c r="C43" s="346"/>
      <c r="D43" s="338" t="s">
        <v>26</v>
      </c>
      <c r="E43" s="21">
        <v>121111</v>
      </c>
      <c r="F43" s="56">
        <f t="shared" si="0"/>
        <v>13019.432499999999</v>
      </c>
      <c r="G43" s="43">
        <f t="shared" si="1"/>
        <v>134130.4325</v>
      </c>
      <c r="H43" s="56">
        <f t="shared" si="150"/>
        <v>24222.2</v>
      </c>
      <c r="I43" s="56">
        <f t="shared" si="2"/>
        <v>6055.55</v>
      </c>
      <c r="J43" s="53">
        <f t="shared" si="3"/>
        <v>164408.1825</v>
      </c>
      <c r="L43" s="17" t="s">
        <v>29</v>
      </c>
      <c r="M43" s="21">
        <f t="shared" si="4"/>
        <v>122322.11</v>
      </c>
      <c r="N43" s="56">
        <f t="shared" si="5"/>
        <v>13271.948935</v>
      </c>
      <c r="O43" s="43">
        <f t="shared" si="159"/>
        <v>135594.05893500001</v>
      </c>
      <c r="P43" s="56">
        <f t="shared" si="125"/>
        <v>24464.422000000002</v>
      </c>
      <c r="Q43" s="56">
        <f t="shared" si="7"/>
        <v>6116.1055000000006</v>
      </c>
      <c r="R43" s="53">
        <f t="shared" si="8"/>
        <v>166174.586435</v>
      </c>
      <c r="S43" s="282"/>
      <c r="T43" s="17" t="s">
        <v>29</v>
      </c>
      <c r="U43" s="21">
        <f t="shared" si="9"/>
        <v>123545.3311</v>
      </c>
      <c r="V43" s="56">
        <f t="shared" si="10"/>
        <v>13404.66842435</v>
      </c>
      <c r="W43" s="43">
        <f t="shared" si="160"/>
        <v>136949.99952434999</v>
      </c>
      <c r="X43" s="56">
        <f t="shared" si="126"/>
        <v>24709.066220000001</v>
      </c>
      <c r="Y43" s="56">
        <f t="shared" si="12"/>
        <v>6177.2665550000002</v>
      </c>
      <c r="Z43" s="53">
        <f t="shared" si="13"/>
        <v>167836.33229935</v>
      </c>
      <c r="AA43" s="282"/>
      <c r="AB43" s="17" t="s">
        <v>29</v>
      </c>
      <c r="AC43" s="21">
        <f t="shared" si="113"/>
        <v>123545.3311</v>
      </c>
      <c r="AD43" s="56">
        <f t="shared" si="15"/>
        <v>13404.66842435</v>
      </c>
      <c r="AE43" s="43">
        <f t="shared" si="161"/>
        <v>136949.99952434999</v>
      </c>
      <c r="AF43" s="56">
        <f t="shared" si="127"/>
        <v>24709.066220000001</v>
      </c>
      <c r="AG43" s="56">
        <f t="shared" si="17"/>
        <v>6177.2665550000002</v>
      </c>
      <c r="AH43" s="53">
        <f t="shared" si="18"/>
        <v>167836.33229935</v>
      </c>
      <c r="AI43" s="282"/>
      <c r="AJ43" s="17" t="s">
        <v>29</v>
      </c>
      <c r="AK43" s="21">
        <f t="shared" si="19"/>
        <v>125707.37439425</v>
      </c>
      <c r="AL43" s="56">
        <f t="shared" si="20"/>
        <v>13764.957496170375</v>
      </c>
      <c r="AM43" s="43">
        <f t="shared" si="162"/>
        <v>139472.33189042038</v>
      </c>
      <c r="AN43" s="56">
        <f t="shared" si="128"/>
        <v>25141.47487885</v>
      </c>
      <c r="AO43" s="56">
        <f t="shared" si="22"/>
        <v>6285.3687197125</v>
      </c>
      <c r="AP43" s="53">
        <f t="shared" si="23"/>
        <v>170899.1754889829</v>
      </c>
      <c r="AQ43" s="282"/>
      <c r="AR43" s="17" t="s">
        <v>29</v>
      </c>
      <c r="AS43" s="21">
        <f t="shared" si="114"/>
        <v>125707.37439425</v>
      </c>
      <c r="AT43" s="56">
        <f t="shared" si="25"/>
        <v>13890.664870564626</v>
      </c>
      <c r="AU43" s="43">
        <f t="shared" si="163"/>
        <v>139598.03926481464</v>
      </c>
      <c r="AV43" s="56">
        <f t="shared" si="129"/>
        <v>25141.47487885</v>
      </c>
      <c r="AW43" s="56">
        <f t="shared" si="27"/>
        <v>6285.3687197125</v>
      </c>
      <c r="AX43" s="53">
        <f t="shared" si="28"/>
        <v>171024.88286337713</v>
      </c>
      <c r="AY43" s="282"/>
      <c r="AZ43" s="17" t="s">
        <v>29</v>
      </c>
      <c r="BA43" s="21">
        <f t="shared" si="29"/>
        <v>128221.521882135</v>
      </c>
      <c r="BB43" s="56">
        <f t="shared" si="30"/>
        <v>14168.478167975918</v>
      </c>
      <c r="BC43" s="43">
        <f t="shared" si="164"/>
        <v>142390.00005011092</v>
      </c>
      <c r="BD43" s="56">
        <f t="shared" si="130"/>
        <v>25644.304376427001</v>
      </c>
      <c r="BE43" s="56">
        <f t="shared" si="32"/>
        <v>6411.0760941067501</v>
      </c>
      <c r="BF43" s="53">
        <f t="shared" si="33"/>
        <v>174445.38052064466</v>
      </c>
      <c r="BG43" s="282"/>
      <c r="BH43" s="17" t="s">
        <v>29</v>
      </c>
      <c r="BI43" s="370">
        <f t="shared" si="185"/>
        <v>129503.73710095635</v>
      </c>
      <c r="BJ43" s="370">
        <f t="shared" si="35"/>
        <v>14310.162949655676</v>
      </c>
      <c r="BK43" s="367">
        <f t="shared" si="166"/>
        <v>143813.90005061202</v>
      </c>
      <c r="BL43" s="370">
        <f t="shared" si="131"/>
        <v>25900.74742019127</v>
      </c>
      <c r="BM43" s="370">
        <f t="shared" si="37"/>
        <v>6475.1868550478175</v>
      </c>
      <c r="BN43" s="368">
        <f t="shared" si="38"/>
        <v>176189.83432585112</v>
      </c>
      <c r="BO43" s="369"/>
      <c r="BP43" s="338" t="s">
        <v>26</v>
      </c>
      <c r="BQ43" s="370">
        <f>131958*1.01</f>
        <v>133277.57999999999</v>
      </c>
      <c r="BR43" s="370">
        <f t="shared" si="40"/>
        <v>14727.172589999998</v>
      </c>
      <c r="BS43" s="367">
        <f t="shared" si="167"/>
        <v>148004.75258999999</v>
      </c>
      <c r="BT43" s="370">
        <f t="shared" si="132"/>
        <v>26655.516</v>
      </c>
      <c r="BU43" s="370">
        <f t="shared" si="42"/>
        <v>6663.8789999999999</v>
      </c>
      <c r="BV43" s="368">
        <f t="shared" si="43"/>
        <v>181324.14758999998</v>
      </c>
      <c r="BW43" s="369"/>
      <c r="BX43" s="338" t="s">
        <v>29</v>
      </c>
      <c r="BY43" s="370">
        <f t="shared" si="186"/>
        <v>138648.666474</v>
      </c>
      <c r="BZ43" s="370">
        <f t="shared" si="45"/>
        <v>15320.677645377</v>
      </c>
      <c r="CA43" s="367">
        <f t="shared" si="169"/>
        <v>153969.344119377</v>
      </c>
      <c r="CB43" s="370">
        <f t="shared" si="133"/>
        <v>27729.7332948</v>
      </c>
      <c r="CC43" s="370">
        <f t="shared" si="47"/>
        <v>6932.4333237000001</v>
      </c>
      <c r="CD43" s="368">
        <f t="shared" si="48"/>
        <v>188631.51073787702</v>
      </c>
      <c r="CE43" s="282"/>
      <c r="CF43" s="338" t="s">
        <v>29</v>
      </c>
      <c r="CG43" s="370">
        <f t="shared" si="117"/>
        <v>141421.63980348001</v>
      </c>
      <c r="CH43" s="370">
        <f t="shared" si="50"/>
        <v>15627.091198284541</v>
      </c>
      <c r="CI43" s="367">
        <f t="shared" si="170"/>
        <v>157048.73100176454</v>
      </c>
      <c r="CJ43" s="370">
        <f t="shared" si="134"/>
        <v>28284.327960696002</v>
      </c>
      <c r="CK43" s="370">
        <f t="shared" si="52"/>
        <v>7071.0819901740006</v>
      </c>
      <c r="CL43" s="368">
        <f t="shared" si="53"/>
        <v>192404.14095263454</v>
      </c>
      <c r="CM43" s="282"/>
      <c r="CN43" s="338" t="s">
        <v>29</v>
      </c>
      <c r="CO43" s="370">
        <f t="shared" si="187"/>
        <v>143542.96440053219</v>
      </c>
      <c r="CP43" s="370">
        <f t="shared" si="55"/>
        <v>15861.497566258808</v>
      </c>
      <c r="CQ43" s="367">
        <f t="shared" si="172"/>
        <v>159404.46196679099</v>
      </c>
      <c r="CR43" s="370">
        <f t="shared" si="135"/>
        <v>28708.59288010644</v>
      </c>
      <c r="CS43" s="370">
        <f t="shared" si="57"/>
        <v>7177.14822002661</v>
      </c>
      <c r="CT43" s="368">
        <f t="shared" si="58"/>
        <v>195290.20306692403</v>
      </c>
      <c r="CU43" s="369"/>
      <c r="CV43" s="338" t="s">
        <v>29</v>
      </c>
      <c r="CW43" s="370">
        <f t="shared" si="145"/>
        <v>146772.68109954416</v>
      </c>
      <c r="CX43" s="370">
        <f t="shared" si="60"/>
        <v>16218.38126149963</v>
      </c>
      <c r="CY43" s="367">
        <f t="shared" si="173"/>
        <v>162991.06236104379</v>
      </c>
      <c r="CZ43" s="370">
        <f t="shared" si="136"/>
        <v>29354.536219908834</v>
      </c>
      <c r="DA43" s="370">
        <f t="shared" si="62"/>
        <v>7338.6340549772085</v>
      </c>
      <c r="DB43" s="368">
        <f t="shared" si="63"/>
        <v>199684.23263592983</v>
      </c>
      <c r="DC43" s="369"/>
      <c r="DD43" s="338" t="s">
        <v>29</v>
      </c>
      <c r="DE43" s="370">
        <f t="shared" si="64"/>
        <v>148240.40791053959</v>
      </c>
      <c r="DF43" s="370">
        <f t="shared" si="65"/>
        <v>16380.565074114626</v>
      </c>
      <c r="DG43" s="367">
        <f t="shared" si="174"/>
        <v>164620.97298465422</v>
      </c>
      <c r="DH43" s="370">
        <f t="shared" si="137"/>
        <v>29648.08158210792</v>
      </c>
      <c r="DI43" s="370">
        <f t="shared" si="67"/>
        <v>7412.0203955269799</v>
      </c>
      <c r="DJ43" s="368">
        <f t="shared" si="68"/>
        <v>201681.07496228913</v>
      </c>
      <c r="DK43" s="369"/>
      <c r="DL43" s="338" t="s">
        <v>29</v>
      </c>
      <c r="DM43" s="370">
        <f t="shared" si="146"/>
        <v>149722.81198964498</v>
      </c>
      <c r="DN43" s="370">
        <f t="shared" si="188"/>
        <v>16694.093536845416</v>
      </c>
      <c r="DO43" s="367">
        <f t="shared" si="176"/>
        <v>166416.90552649039</v>
      </c>
      <c r="DP43" s="370">
        <f t="shared" si="138"/>
        <v>29944.562397928996</v>
      </c>
      <c r="DQ43" s="370">
        <f t="shared" si="72"/>
        <v>7486.1405994822489</v>
      </c>
      <c r="DR43" s="368">
        <f t="shared" si="73"/>
        <v>203847.60852390164</v>
      </c>
      <c r="DS43" s="369"/>
      <c r="DT43" s="338" t="s">
        <v>29</v>
      </c>
      <c r="DU43" s="370">
        <f t="shared" si="139"/>
        <v>152717.26822943788</v>
      </c>
      <c r="DV43" s="370">
        <f t="shared" si="189"/>
        <v>17027.975407582322</v>
      </c>
      <c r="DW43" s="367">
        <f t="shared" si="178"/>
        <v>169745.2436370202</v>
      </c>
      <c r="DX43" s="370">
        <f t="shared" si="140"/>
        <v>30543.453645887577</v>
      </c>
      <c r="DY43" s="370">
        <f t="shared" si="77"/>
        <v>7635.8634114718943</v>
      </c>
      <c r="DZ43" s="368">
        <f t="shared" si="78"/>
        <v>207924.56069437967</v>
      </c>
      <c r="EA43" s="369"/>
      <c r="EB43" s="338" t="s">
        <v>29</v>
      </c>
      <c r="EC43" s="370">
        <f t="shared" si="79"/>
        <v>154244.44091173226</v>
      </c>
      <c r="ED43" s="370">
        <f t="shared" si="190"/>
        <v>17198.255161658148</v>
      </c>
      <c r="EE43" s="367">
        <f t="shared" si="180"/>
        <v>171442.69607339043</v>
      </c>
      <c r="EF43" s="370">
        <f t="shared" si="141"/>
        <v>30848.888182346454</v>
      </c>
      <c r="EG43" s="370">
        <f t="shared" si="82"/>
        <v>7712.2220455866136</v>
      </c>
      <c r="EH43" s="368">
        <f t="shared" si="83"/>
        <v>210003.80630132349</v>
      </c>
      <c r="EI43" s="282"/>
      <c r="EJ43" s="338" t="s">
        <v>29</v>
      </c>
      <c r="EK43" s="370">
        <f t="shared" si="142"/>
        <v>155786.8853208496</v>
      </c>
      <c r="EL43" s="370">
        <f t="shared" si="191"/>
        <v>17370.237713274732</v>
      </c>
      <c r="EM43" s="367">
        <f t="shared" si="182"/>
        <v>173157.12303412432</v>
      </c>
      <c r="EN43" s="370">
        <f t="shared" si="143"/>
        <v>31157.377064169923</v>
      </c>
      <c r="EO43" s="370">
        <f t="shared" si="87"/>
        <v>7789.3442660424807</v>
      </c>
      <c r="EP43" s="368">
        <f t="shared" si="88"/>
        <v>212103.84436433672</v>
      </c>
      <c r="EQ43" s="282"/>
      <c r="ER43" s="338" t="s">
        <v>29</v>
      </c>
      <c r="ES43" s="370">
        <f t="shared" si="89"/>
        <v>157344.75417405809</v>
      </c>
      <c r="ET43" s="370">
        <f t="shared" si="192"/>
        <v>17543.940090407479</v>
      </c>
      <c r="EU43" s="367">
        <f t="shared" si="184"/>
        <v>174888.69426446556</v>
      </c>
      <c r="EV43" s="370">
        <f t="shared" si="144"/>
        <v>31468.950834811621</v>
      </c>
      <c r="EW43" s="370">
        <f t="shared" si="92"/>
        <v>7867.2377087029054</v>
      </c>
      <c r="EX43" s="368">
        <f t="shared" si="93"/>
        <v>214224.88280798012</v>
      </c>
      <c r="EY43" s="282"/>
    </row>
    <row r="44" spans="1:155" x14ac:dyDescent="0.25">
      <c r="C44" s="346"/>
      <c r="D44" s="338" t="s">
        <v>28</v>
      </c>
      <c r="E44" s="21">
        <v>127241</v>
      </c>
      <c r="F44" s="56">
        <f t="shared" si="0"/>
        <v>13678.407499999999</v>
      </c>
      <c r="G44" s="43">
        <f t="shared" si="1"/>
        <v>140919.4075</v>
      </c>
      <c r="H44" s="56">
        <f t="shared" si="150"/>
        <v>25448.2</v>
      </c>
      <c r="I44" s="56">
        <f t="shared" si="2"/>
        <v>6362.05</v>
      </c>
      <c r="J44" s="53">
        <f t="shared" si="3"/>
        <v>172729.6575</v>
      </c>
      <c r="L44" s="17" t="s">
        <v>31</v>
      </c>
      <c r="M44" s="21">
        <f t="shared" si="4"/>
        <v>128513.41</v>
      </c>
      <c r="N44" s="56">
        <f t="shared" si="5"/>
        <v>13943.704985</v>
      </c>
      <c r="O44" s="43">
        <f t="shared" si="159"/>
        <v>142457.11498499999</v>
      </c>
      <c r="P44" s="56">
        <f t="shared" si="125"/>
        <v>25702.682000000001</v>
      </c>
      <c r="Q44" s="56">
        <f t="shared" si="7"/>
        <v>6425.6705000000002</v>
      </c>
      <c r="R44" s="53">
        <f t="shared" si="8"/>
        <v>174585.467485</v>
      </c>
      <c r="S44" s="282"/>
      <c r="T44" s="17" t="s">
        <v>31</v>
      </c>
      <c r="U44" s="21">
        <f t="shared" si="9"/>
        <v>129798.5441</v>
      </c>
      <c r="V44" s="56">
        <f t="shared" si="10"/>
        <v>14083.14203485</v>
      </c>
      <c r="W44" s="43">
        <f t="shared" si="160"/>
        <v>143881.68613485</v>
      </c>
      <c r="X44" s="56">
        <f t="shared" si="126"/>
        <v>25959.70882</v>
      </c>
      <c r="Y44" s="56">
        <f t="shared" si="12"/>
        <v>6489.927205</v>
      </c>
      <c r="Z44" s="53">
        <f t="shared" si="13"/>
        <v>176331.32215984998</v>
      </c>
      <c r="AA44" s="282"/>
      <c r="AB44" s="17" t="s">
        <v>31</v>
      </c>
      <c r="AC44" s="21">
        <f t="shared" si="113"/>
        <v>129798.5441</v>
      </c>
      <c r="AD44" s="56">
        <f t="shared" si="15"/>
        <v>14083.14203485</v>
      </c>
      <c r="AE44" s="43">
        <f t="shared" si="161"/>
        <v>143881.68613485</v>
      </c>
      <c r="AF44" s="56">
        <f t="shared" si="127"/>
        <v>25959.70882</v>
      </c>
      <c r="AG44" s="56">
        <f t="shared" si="17"/>
        <v>6489.927205</v>
      </c>
      <c r="AH44" s="53">
        <f t="shared" si="18"/>
        <v>176331.32215984998</v>
      </c>
      <c r="AI44" s="282"/>
      <c r="AJ44" s="17" t="s">
        <v>31</v>
      </c>
      <c r="AK44" s="21">
        <f t="shared" si="19"/>
        <v>132070.01862175</v>
      </c>
      <c r="AL44" s="56">
        <f t="shared" si="20"/>
        <v>14461.667039081625</v>
      </c>
      <c r="AM44" s="43">
        <f t="shared" si="162"/>
        <v>146531.68566083163</v>
      </c>
      <c r="AN44" s="56">
        <f t="shared" si="128"/>
        <v>26414.003724350001</v>
      </c>
      <c r="AO44" s="56">
        <f t="shared" si="22"/>
        <v>6603.5009310875002</v>
      </c>
      <c r="AP44" s="53">
        <f t="shared" si="23"/>
        <v>179549.19031626915</v>
      </c>
      <c r="AQ44" s="282"/>
      <c r="AR44" s="17" t="s">
        <v>31</v>
      </c>
      <c r="AS44" s="21">
        <f t="shared" si="114"/>
        <v>132070.01862175</v>
      </c>
      <c r="AT44" s="56">
        <f t="shared" si="25"/>
        <v>14593.737057703374</v>
      </c>
      <c r="AU44" s="43">
        <f t="shared" si="163"/>
        <v>146663.75567945337</v>
      </c>
      <c r="AV44" s="56">
        <f t="shared" si="129"/>
        <v>26414.003724350001</v>
      </c>
      <c r="AW44" s="56">
        <f t="shared" si="27"/>
        <v>6603.5009310875002</v>
      </c>
      <c r="AX44" s="53">
        <f t="shared" si="28"/>
        <v>179681.26033489089</v>
      </c>
      <c r="AY44" s="282"/>
      <c r="AZ44" s="17" t="s">
        <v>31</v>
      </c>
      <c r="BA44" s="21">
        <f t="shared" si="29"/>
        <v>134711.41899418499</v>
      </c>
      <c r="BB44" s="56">
        <f t="shared" si="30"/>
        <v>14885.611798857442</v>
      </c>
      <c r="BC44" s="43">
        <f t="shared" si="164"/>
        <v>149597.03079304245</v>
      </c>
      <c r="BD44" s="56">
        <f t="shared" si="130"/>
        <v>26942.283798837001</v>
      </c>
      <c r="BE44" s="56">
        <f t="shared" si="32"/>
        <v>6735.5709497092503</v>
      </c>
      <c r="BF44" s="53">
        <f t="shared" si="33"/>
        <v>183274.88554158868</v>
      </c>
      <c r="BG44" s="282"/>
      <c r="BH44" s="17" t="s">
        <v>31</v>
      </c>
      <c r="BI44" s="370">
        <f t="shared" si="185"/>
        <v>136058.53318412683</v>
      </c>
      <c r="BJ44" s="370">
        <f t="shared" si="35"/>
        <v>15034.467916846015</v>
      </c>
      <c r="BK44" s="367">
        <f t="shared" si="166"/>
        <v>151093.00110097285</v>
      </c>
      <c r="BL44" s="370">
        <f t="shared" si="131"/>
        <v>27211.706636825369</v>
      </c>
      <c r="BM44" s="370">
        <f t="shared" si="37"/>
        <v>6802.9266592063423</v>
      </c>
      <c r="BN44" s="368">
        <f t="shared" si="38"/>
        <v>185107.63439700456</v>
      </c>
      <c r="BO44" s="369"/>
      <c r="BP44" s="338" t="s">
        <v>28</v>
      </c>
      <c r="BQ44" s="370">
        <f>138711*1.01</f>
        <v>140098.11000000002</v>
      </c>
      <c r="BR44" s="370">
        <f t="shared" si="40"/>
        <v>15480.841155000002</v>
      </c>
      <c r="BS44" s="367">
        <f t="shared" si="167"/>
        <v>155578.95115500002</v>
      </c>
      <c r="BT44" s="370">
        <f t="shared" si="132"/>
        <v>28019.622000000003</v>
      </c>
      <c r="BU44" s="370">
        <f t="shared" si="42"/>
        <v>7004.9055000000008</v>
      </c>
      <c r="BV44" s="368">
        <f t="shared" si="43"/>
        <v>190603.47865500001</v>
      </c>
      <c r="BW44" s="369"/>
      <c r="BX44" s="338" t="s">
        <v>31</v>
      </c>
      <c r="BY44" s="370">
        <f t="shared" si="186"/>
        <v>145744.06383300002</v>
      </c>
      <c r="BZ44" s="370">
        <f t="shared" si="45"/>
        <v>16104.719053546503</v>
      </c>
      <c r="CA44" s="367">
        <f t="shared" si="169"/>
        <v>161848.78288654651</v>
      </c>
      <c r="CB44" s="370">
        <f t="shared" si="133"/>
        <v>29148.812766600007</v>
      </c>
      <c r="CC44" s="370">
        <f t="shared" si="47"/>
        <v>7287.2031916500018</v>
      </c>
      <c r="CD44" s="368">
        <f t="shared" si="48"/>
        <v>198284.79884479652</v>
      </c>
      <c r="CE44" s="282"/>
      <c r="CF44" s="338" t="s">
        <v>31</v>
      </c>
      <c r="CG44" s="370">
        <f t="shared" si="117"/>
        <v>148658.94510966004</v>
      </c>
      <c r="CH44" s="370">
        <f t="shared" si="50"/>
        <v>16426.813434617434</v>
      </c>
      <c r="CI44" s="367">
        <f t="shared" si="170"/>
        <v>165085.75854427746</v>
      </c>
      <c r="CJ44" s="370">
        <f t="shared" si="134"/>
        <v>29731.789021932011</v>
      </c>
      <c r="CK44" s="370">
        <f t="shared" si="52"/>
        <v>7432.9472554830027</v>
      </c>
      <c r="CL44" s="368">
        <f t="shared" si="53"/>
        <v>202250.49482169247</v>
      </c>
      <c r="CM44" s="282"/>
      <c r="CN44" s="338" t="s">
        <v>31</v>
      </c>
      <c r="CO44" s="370">
        <f t="shared" si="187"/>
        <v>150888.82928630491</v>
      </c>
      <c r="CP44" s="370">
        <f t="shared" si="55"/>
        <v>16673.215636136694</v>
      </c>
      <c r="CQ44" s="367">
        <f t="shared" si="172"/>
        <v>167562.04492244159</v>
      </c>
      <c r="CR44" s="370">
        <f t="shared" si="135"/>
        <v>30177.765857260983</v>
      </c>
      <c r="CS44" s="370">
        <f t="shared" si="57"/>
        <v>7544.4414643152459</v>
      </c>
      <c r="CT44" s="368">
        <f t="shared" si="58"/>
        <v>205284.25224401784</v>
      </c>
      <c r="CU44" s="369"/>
      <c r="CV44" s="338" t="s">
        <v>31</v>
      </c>
      <c r="CW44" s="370">
        <f t="shared" si="145"/>
        <v>154283.82794524677</v>
      </c>
      <c r="CX44" s="370">
        <f t="shared" si="60"/>
        <v>17048.362987949768</v>
      </c>
      <c r="CY44" s="367">
        <f t="shared" si="173"/>
        <v>171332.19093319654</v>
      </c>
      <c r="CZ44" s="370">
        <f t="shared" si="136"/>
        <v>30856.765589049355</v>
      </c>
      <c r="DA44" s="370">
        <f t="shared" si="62"/>
        <v>7714.1913972623388</v>
      </c>
      <c r="DB44" s="368">
        <f t="shared" si="63"/>
        <v>209903.14791950822</v>
      </c>
      <c r="DC44" s="369"/>
      <c r="DD44" s="338" t="s">
        <v>31</v>
      </c>
      <c r="DE44" s="370">
        <f t="shared" si="64"/>
        <v>155826.66622469923</v>
      </c>
      <c r="DF44" s="370">
        <f t="shared" si="65"/>
        <v>17218.846617829266</v>
      </c>
      <c r="DG44" s="367">
        <f t="shared" si="174"/>
        <v>173045.51284252849</v>
      </c>
      <c r="DH44" s="370">
        <f t="shared" si="137"/>
        <v>31165.333244939848</v>
      </c>
      <c r="DI44" s="370">
        <f t="shared" si="67"/>
        <v>7791.3333112349619</v>
      </c>
      <c r="DJ44" s="368">
        <f t="shared" si="68"/>
        <v>212002.1793987033</v>
      </c>
      <c r="DK44" s="369"/>
      <c r="DL44" s="338" t="s">
        <v>31</v>
      </c>
      <c r="DM44" s="370">
        <f t="shared" si="146"/>
        <v>157384.93288694622</v>
      </c>
      <c r="DN44" s="370">
        <f t="shared" si="188"/>
        <v>17548.420016894503</v>
      </c>
      <c r="DO44" s="367">
        <f t="shared" si="176"/>
        <v>174933.35290384071</v>
      </c>
      <c r="DP44" s="370">
        <f t="shared" si="138"/>
        <v>31476.986577389245</v>
      </c>
      <c r="DQ44" s="370">
        <f t="shared" si="72"/>
        <v>7869.2466443473113</v>
      </c>
      <c r="DR44" s="368">
        <f t="shared" si="73"/>
        <v>214279.58612557728</v>
      </c>
      <c r="DS44" s="369"/>
      <c r="DT44" s="338" t="s">
        <v>31</v>
      </c>
      <c r="DU44" s="370">
        <f t="shared" si="139"/>
        <v>160532.63154468514</v>
      </c>
      <c r="DV44" s="370">
        <f t="shared" si="189"/>
        <v>17899.388417232392</v>
      </c>
      <c r="DW44" s="367">
        <f t="shared" si="178"/>
        <v>178432.01996191754</v>
      </c>
      <c r="DX44" s="370">
        <f t="shared" si="140"/>
        <v>32106.526308937027</v>
      </c>
      <c r="DY44" s="370">
        <f t="shared" si="77"/>
        <v>8026.6315772342568</v>
      </c>
      <c r="DZ44" s="368">
        <f t="shared" si="78"/>
        <v>218565.17784808882</v>
      </c>
      <c r="EA44" s="369"/>
      <c r="EB44" s="338" t="s">
        <v>31</v>
      </c>
      <c r="EC44" s="370">
        <f t="shared" si="79"/>
        <v>162137.95786013198</v>
      </c>
      <c r="ED44" s="370">
        <f t="shared" si="190"/>
        <v>18078.382301404716</v>
      </c>
      <c r="EE44" s="367">
        <f t="shared" si="180"/>
        <v>180216.3401615367</v>
      </c>
      <c r="EF44" s="370">
        <f t="shared" si="141"/>
        <v>32427.591572026398</v>
      </c>
      <c r="EG44" s="370">
        <f t="shared" si="82"/>
        <v>8106.8978930065996</v>
      </c>
      <c r="EH44" s="368">
        <f t="shared" si="83"/>
        <v>220750.8296265697</v>
      </c>
      <c r="EI44" s="282"/>
      <c r="EJ44" s="338" t="s">
        <v>31</v>
      </c>
      <c r="EK44" s="370">
        <f t="shared" si="142"/>
        <v>163759.33743873329</v>
      </c>
      <c r="EL44" s="370">
        <f t="shared" si="191"/>
        <v>18259.166124418764</v>
      </c>
      <c r="EM44" s="367">
        <f t="shared" si="182"/>
        <v>182018.50356315204</v>
      </c>
      <c r="EN44" s="370">
        <f t="shared" si="143"/>
        <v>32751.867487746658</v>
      </c>
      <c r="EO44" s="370">
        <f t="shared" si="87"/>
        <v>8187.9668719366646</v>
      </c>
      <c r="EP44" s="368">
        <f t="shared" si="88"/>
        <v>222958.33792283537</v>
      </c>
      <c r="EQ44" s="282"/>
      <c r="ER44" s="338" t="s">
        <v>31</v>
      </c>
      <c r="ES44" s="370">
        <f t="shared" si="89"/>
        <v>165396.93081312062</v>
      </c>
      <c r="ET44" s="370">
        <f t="shared" si="192"/>
        <v>18441.75778566295</v>
      </c>
      <c r="EU44" s="367">
        <f t="shared" si="184"/>
        <v>183838.68859878357</v>
      </c>
      <c r="EV44" s="370">
        <f t="shared" si="144"/>
        <v>33079.386162624127</v>
      </c>
      <c r="EW44" s="370">
        <f t="shared" si="92"/>
        <v>8269.8465406560317</v>
      </c>
      <c r="EX44" s="368">
        <f t="shared" si="93"/>
        <v>225187.92130206371</v>
      </c>
      <c r="EY44" s="282"/>
    </row>
    <row r="45" spans="1:155" ht="15" customHeight="1" x14ac:dyDescent="0.25">
      <c r="C45" s="346"/>
      <c r="D45" s="338" t="s">
        <v>29</v>
      </c>
      <c r="E45" s="21">
        <v>133373</v>
      </c>
      <c r="F45" s="56">
        <f t="shared" si="0"/>
        <v>14337.5975</v>
      </c>
      <c r="G45" s="43">
        <f t="shared" si="1"/>
        <v>147710.5975</v>
      </c>
      <c r="H45" s="56">
        <f t="shared" si="150"/>
        <v>26674.600000000002</v>
      </c>
      <c r="I45" s="56">
        <f t="shared" si="2"/>
        <v>6668.6500000000005</v>
      </c>
      <c r="J45" s="53">
        <f t="shared" si="3"/>
        <v>181053.8475</v>
      </c>
      <c r="L45" s="17" t="s">
        <v>32</v>
      </c>
      <c r="M45" s="21">
        <f t="shared" si="4"/>
        <v>134706.73000000001</v>
      </c>
      <c r="N45" s="56">
        <f t="shared" si="5"/>
        <v>14615.680205000001</v>
      </c>
      <c r="O45" s="43">
        <f t="shared" si="159"/>
        <v>149322.41020500002</v>
      </c>
      <c r="P45" s="56">
        <f t="shared" si="125"/>
        <v>26941.346000000005</v>
      </c>
      <c r="Q45" s="56">
        <f t="shared" si="7"/>
        <v>6735.3365000000013</v>
      </c>
      <c r="R45" s="53">
        <f t="shared" si="8"/>
        <v>182999.09270500005</v>
      </c>
      <c r="S45" s="282"/>
      <c r="T45" s="17" t="s">
        <v>32</v>
      </c>
      <c r="U45" s="21">
        <f t="shared" si="9"/>
        <v>136053.79730000001</v>
      </c>
      <c r="V45" s="56">
        <f t="shared" si="10"/>
        <v>14761.83700705</v>
      </c>
      <c r="W45" s="43">
        <f t="shared" si="160"/>
        <v>150815.63430705</v>
      </c>
      <c r="X45" s="56">
        <f t="shared" si="126"/>
        <v>27210.759460000001</v>
      </c>
      <c r="Y45" s="56">
        <f t="shared" si="12"/>
        <v>6802.6898650000003</v>
      </c>
      <c r="Z45" s="53">
        <f t="shared" si="13"/>
        <v>184829.08363204999</v>
      </c>
      <c r="AA45" s="282"/>
      <c r="AB45" s="17" t="s">
        <v>32</v>
      </c>
      <c r="AC45" s="21">
        <f t="shared" si="113"/>
        <v>136053.79730000001</v>
      </c>
      <c r="AD45" s="56">
        <f t="shared" si="15"/>
        <v>14761.83700705</v>
      </c>
      <c r="AE45" s="43">
        <f t="shared" si="161"/>
        <v>150815.63430705</v>
      </c>
      <c r="AF45" s="56">
        <f t="shared" si="127"/>
        <v>27210.759460000001</v>
      </c>
      <c r="AG45" s="56">
        <f t="shared" si="17"/>
        <v>6802.6898650000003</v>
      </c>
      <c r="AH45" s="53">
        <f t="shared" si="18"/>
        <v>184829.08363204999</v>
      </c>
      <c r="AI45" s="282"/>
      <c r="AJ45" s="17" t="s">
        <v>32</v>
      </c>
      <c r="AK45" s="21">
        <f t="shared" si="19"/>
        <v>138434.73875275001</v>
      </c>
      <c r="AL45" s="56">
        <f t="shared" si="20"/>
        <v>15158.603893426127</v>
      </c>
      <c r="AM45" s="43">
        <f t="shared" si="162"/>
        <v>153593.34264617614</v>
      </c>
      <c r="AN45" s="56">
        <f t="shared" si="128"/>
        <v>27686.947750550004</v>
      </c>
      <c r="AO45" s="56">
        <f t="shared" si="22"/>
        <v>6921.7369376375009</v>
      </c>
      <c r="AP45" s="53">
        <f t="shared" si="23"/>
        <v>188202.02733436364</v>
      </c>
      <c r="AQ45" s="282"/>
      <c r="AR45" s="17" t="s">
        <v>32</v>
      </c>
      <c r="AS45" s="21">
        <f t="shared" si="114"/>
        <v>138434.73875275001</v>
      </c>
      <c r="AT45" s="56">
        <f t="shared" si="25"/>
        <v>15297.038632178876</v>
      </c>
      <c r="AU45" s="43">
        <f t="shared" si="163"/>
        <v>153731.77738492889</v>
      </c>
      <c r="AV45" s="56">
        <f t="shared" si="129"/>
        <v>27686.947750550004</v>
      </c>
      <c r="AW45" s="56">
        <f t="shared" si="27"/>
        <v>6921.7369376375009</v>
      </c>
      <c r="AX45" s="53">
        <f t="shared" si="28"/>
        <v>188340.46207311639</v>
      </c>
      <c r="AY45" s="282"/>
      <c r="AZ45" s="17" t="s">
        <v>32</v>
      </c>
      <c r="BA45" s="21">
        <f t="shared" si="29"/>
        <v>141203.43352780503</v>
      </c>
      <c r="BB45" s="56">
        <f t="shared" si="30"/>
        <v>15602.979404822456</v>
      </c>
      <c r="BC45" s="43">
        <f t="shared" si="164"/>
        <v>156806.41293262749</v>
      </c>
      <c r="BD45" s="56">
        <f t="shared" si="130"/>
        <v>28240.686705561006</v>
      </c>
      <c r="BE45" s="56">
        <f t="shared" si="32"/>
        <v>7060.1716763902514</v>
      </c>
      <c r="BF45" s="53">
        <f t="shared" si="33"/>
        <v>192107.27131457874</v>
      </c>
      <c r="BG45" s="282"/>
      <c r="BH45" s="17" t="s">
        <v>32</v>
      </c>
      <c r="BI45" s="370">
        <f t="shared" si="185"/>
        <v>142615.46786308309</v>
      </c>
      <c r="BJ45" s="370">
        <f t="shared" si="35"/>
        <v>15759.009198870681</v>
      </c>
      <c r="BK45" s="367">
        <f t="shared" si="166"/>
        <v>158374.47706195377</v>
      </c>
      <c r="BL45" s="370">
        <f t="shared" si="131"/>
        <v>28523.093572616621</v>
      </c>
      <c r="BM45" s="370">
        <f t="shared" si="37"/>
        <v>7130.7733931541552</v>
      </c>
      <c r="BN45" s="368">
        <f t="shared" si="38"/>
        <v>194028.34402772452</v>
      </c>
      <c r="BO45" s="369"/>
      <c r="BP45" s="338" t="s">
        <v>29</v>
      </c>
      <c r="BQ45" s="370">
        <f>145465*1.01</f>
        <v>146919.65</v>
      </c>
      <c r="BR45" s="370">
        <f t="shared" si="40"/>
        <v>16234.621325</v>
      </c>
      <c r="BS45" s="367">
        <f t="shared" si="167"/>
        <v>163154.27132499998</v>
      </c>
      <c r="BT45" s="370">
        <f t="shared" si="132"/>
        <v>29383.93</v>
      </c>
      <c r="BU45" s="370">
        <f t="shared" si="42"/>
        <v>7345.9825000000001</v>
      </c>
      <c r="BV45" s="368">
        <f t="shared" si="43"/>
        <v>199884.18382499999</v>
      </c>
      <c r="BW45" s="369"/>
      <c r="BX45" s="338" t="s">
        <v>32</v>
      </c>
      <c r="BY45" s="370">
        <f t="shared" si="186"/>
        <v>152840.511895</v>
      </c>
      <c r="BZ45" s="370">
        <f t="shared" si="45"/>
        <v>16888.876564397502</v>
      </c>
      <c r="CA45" s="367">
        <f t="shared" si="169"/>
        <v>169729.38845939751</v>
      </c>
      <c r="CB45" s="370">
        <f t="shared" si="133"/>
        <v>30568.102379000004</v>
      </c>
      <c r="CC45" s="370">
        <f t="shared" si="47"/>
        <v>7642.0255947500009</v>
      </c>
      <c r="CD45" s="368">
        <f t="shared" si="48"/>
        <v>207939.51643314754</v>
      </c>
      <c r="CE45" s="282"/>
      <c r="CF45" s="338" t="s">
        <v>32</v>
      </c>
      <c r="CG45" s="370">
        <f t="shared" si="117"/>
        <v>155897.32213290001</v>
      </c>
      <c r="CH45" s="370">
        <f t="shared" si="50"/>
        <v>17226.654095685451</v>
      </c>
      <c r="CI45" s="367">
        <f t="shared" si="170"/>
        <v>173123.97622858547</v>
      </c>
      <c r="CJ45" s="370">
        <f t="shared" si="134"/>
        <v>31179.464426580002</v>
      </c>
      <c r="CK45" s="370">
        <f t="shared" si="52"/>
        <v>7794.8661066450004</v>
      </c>
      <c r="CL45" s="368">
        <f t="shared" si="53"/>
        <v>212098.30676181047</v>
      </c>
      <c r="CM45" s="282"/>
      <c r="CN45" s="338" t="s">
        <v>32</v>
      </c>
      <c r="CO45" s="370">
        <f t="shared" si="187"/>
        <v>158235.78196489348</v>
      </c>
      <c r="CP45" s="370">
        <f t="shared" si="55"/>
        <v>17485.053907120731</v>
      </c>
      <c r="CQ45" s="367">
        <f t="shared" si="172"/>
        <v>175720.83587201423</v>
      </c>
      <c r="CR45" s="370">
        <f t="shared" si="135"/>
        <v>31647.156392978697</v>
      </c>
      <c r="CS45" s="370">
        <f t="shared" si="57"/>
        <v>7911.7890982446743</v>
      </c>
      <c r="CT45" s="368">
        <f t="shared" si="58"/>
        <v>215279.78136323762</v>
      </c>
      <c r="CU45" s="369"/>
      <c r="CV45" s="338" t="s">
        <v>32</v>
      </c>
      <c r="CW45" s="370">
        <f t="shared" si="145"/>
        <v>161796.08705910359</v>
      </c>
      <c r="CX45" s="370">
        <f t="shared" si="60"/>
        <v>17878.467620030948</v>
      </c>
      <c r="CY45" s="367">
        <f t="shared" si="173"/>
        <v>179674.55467913454</v>
      </c>
      <c r="CZ45" s="370">
        <f t="shared" si="136"/>
        <v>32359.217411820719</v>
      </c>
      <c r="DA45" s="370">
        <f t="shared" si="62"/>
        <v>8089.8043529551796</v>
      </c>
      <c r="DB45" s="368">
        <f t="shared" si="63"/>
        <v>220123.57644391042</v>
      </c>
      <c r="DC45" s="369"/>
      <c r="DD45" s="338" t="s">
        <v>32</v>
      </c>
      <c r="DE45" s="370">
        <f t="shared" si="64"/>
        <v>163414.04792969464</v>
      </c>
      <c r="DF45" s="370">
        <f t="shared" si="65"/>
        <v>18057.252296231258</v>
      </c>
      <c r="DG45" s="367">
        <f t="shared" si="174"/>
        <v>181471.30022592589</v>
      </c>
      <c r="DH45" s="370">
        <f t="shared" si="137"/>
        <v>32682.809585938929</v>
      </c>
      <c r="DI45" s="370">
        <f t="shared" si="67"/>
        <v>8170.7023964847322</v>
      </c>
      <c r="DJ45" s="368">
        <f t="shared" si="68"/>
        <v>222324.81220834955</v>
      </c>
      <c r="DK45" s="369"/>
      <c r="DL45" s="338" t="s">
        <v>32</v>
      </c>
      <c r="DM45" s="370">
        <f t="shared" si="146"/>
        <v>165048.18840899158</v>
      </c>
      <c r="DN45" s="370">
        <f t="shared" si="188"/>
        <v>18402.87300760256</v>
      </c>
      <c r="DO45" s="367">
        <f t="shared" si="176"/>
        <v>183451.06141659414</v>
      </c>
      <c r="DP45" s="370">
        <f t="shared" si="138"/>
        <v>33009.637681798318</v>
      </c>
      <c r="DQ45" s="370">
        <f t="shared" si="72"/>
        <v>8252.4094204495796</v>
      </c>
      <c r="DR45" s="368">
        <f t="shared" si="73"/>
        <v>224713.10851884203</v>
      </c>
      <c r="DS45" s="369"/>
      <c r="DT45" s="338" t="s">
        <v>32</v>
      </c>
      <c r="DU45" s="370">
        <f t="shared" si="139"/>
        <v>168349.15217717143</v>
      </c>
      <c r="DV45" s="370">
        <f t="shared" si="189"/>
        <v>18770.930467754613</v>
      </c>
      <c r="DW45" s="367">
        <f t="shared" si="178"/>
        <v>187120.08264492603</v>
      </c>
      <c r="DX45" s="370">
        <f t="shared" si="140"/>
        <v>33669.830435434291</v>
      </c>
      <c r="DY45" s="370">
        <f t="shared" si="77"/>
        <v>8417.4576088585727</v>
      </c>
      <c r="DZ45" s="368">
        <f t="shared" si="78"/>
        <v>229207.37068921889</v>
      </c>
      <c r="EA45" s="369"/>
      <c r="EB45" s="338" t="s">
        <v>32</v>
      </c>
      <c r="EC45" s="370">
        <f t="shared" si="79"/>
        <v>170032.64369894314</v>
      </c>
      <c r="ED45" s="370">
        <f t="shared" si="190"/>
        <v>18958.639772432161</v>
      </c>
      <c r="EE45" s="367">
        <f t="shared" si="180"/>
        <v>188991.2834713753</v>
      </c>
      <c r="EF45" s="370">
        <f t="shared" si="141"/>
        <v>34006.528739788628</v>
      </c>
      <c r="EG45" s="370">
        <f t="shared" si="82"/>
        <v>8501.6321849471569</v>
      </c>
      <c r="EH45" s="368">
        <f t="shared" si="83"/>
        <v>231499.44439611107</v>
      </c>
      <c r="EI45" s="282"/>
      <c r="EJ45" s="338" t="s">
        <v>32</v>
      </c>
      <c r="EK45" s="370">
        <f t="shared" si="142"/>
        <v>171732.97013593258</v>
      </c>
      <c r="EL45" s="370">
        <f t="shared" si="191"/>
        <v>19148.226170156482</v>
      </c>
      <c r="EM45" s="367">
        <f t="shared" si="182"/>
        <v>190881.19630608906</v>
      </c>
      <c r="EN45" s="370">
        <f t="shared" si="143"/>
        <v>34346.594027186518</v>
      </c>
      <c r="EO45" s="370">
        <f t="shared" si="87"/>
        <v>8586.6485067966296</v>
      </c>
      <c r="EP45" s="368">
        <f t="shared" si="88"/>
        <v>233814.43884007219</v>
      </c>
      <c r="EQ45" s="282"/>
      <c r="ER45" s="338" t="s">
        <v>32</v>
      </c>
      <c r="ES45" s="370">
        <f t="shared" si="89"/>
        <v>173450.29983729191</v>
      </c>
      <c r="ET45" s="370">
        <f t="shared" si="192"/>
        <v>19339.708431858049</v>
      </c>
      <c r="EU45" s="367">
        <f t="shared" si="184"/>
        <v>192790.00826914996</v>
      </c>
      <c r="EV45" s="370">
        <f t="shared" si="144"/>
        <v>34690.059967458386</v>
      </c>
      <c r="EW45" s="370">
        <f t="shared" si="92"/>
        <v>8672.5149918645966</v>
      </c>
      <c r="EX45" s="368">
        <f t="shared" si="93"/>
        <v>236152.58322847294</v>
      </c>
      <c r="EY45" s="282"/>
    </row>
    <row r="46" spans="1:155" ht="15.75" thickBot="1" x14ac:dyDescent="0.3">
      <c r="C46" s="350"/>
      <c r="D46" s="342" t="s">
        <v>31</v>
      </c>
      <c r="E46" s="26">
        <v>139501</v>
      </c>
      <c r="F46" s="57">
        <f t="shared" si="0"/>
        <v>14996.3575</v>
      </c>
      <c r="G46" s="48">
        <f t="shared" si="1"/>
        <v>154497.35750000001</v>
      </c>
      <c r="H46" s="57">
        <f t="shared" si="150"/>
        <v>27900.2</v>
      </c>
      <c r="I46" s="57">
        <f t="shared" si="2"/>
        <v>6975.05</v>
      </c>
      <c r="J46" s="67">
        <f t="shared" si="3"/>
        <v>189372.60750000001</v>
      </c>
      <c r="L46" s="25" t="s">
        <v>34</v>
      </c>
      <c r="M46" s="26">
        <f t="shared" si="4"/>
        <v>140896.01</v>
      </c>
      <c r="N46" s="57">
        <f t="shared" si="5"/>
        <v>15287.217085</v>
      </c>
      <c r="O46" s="48">
        <f t="shared" si="159"/>
        <v>156183.22708500002</v>
      </c>
      <c r="P46" s="57">
        <f t="shared" si="125"/>
        <v>28179.202000000005</v>
      </c>
      <c r="Q46" s="57">
        <f t="shared" si="7"/>
        <v>7044.8005000000012</v>
      </c>
      <c r="R46" s="67">
        <f t="shared" si="8"/>
        <v>191407.22958500002</v>
      </c>
      <c r="S46" s="282"/>
      <c r="T46" s="25" t="s">
        <v>34</v>
      </c>
      <c r="U46" s="26">
        <f t="shared" si="9"/>
        <v>142304.97010000001</v>
      </c>
      <c r="V46" s="57">
        <f t="shared" si="10"/>
        <v>15440.08925585</v>
      </c>
      <c r="W46" s="48">
        <f t="shared" si="160"/>
        <v>157745.05935585001</v>
      </c>
      <c r="X46" s="57">
        <f t="shared" si="126"/>
        <v>28460.994020000002</v>
      </c>
      <c r="Y46" s="57">
        <f t="shared" si="12"/>
        <v>7115.2485050000005</v>
      </c>
      <c r="Z46" s="67">
        <f t="shared" si="13"/>
        <v>193321.30188085002</v>
      </c>
      <c r="AA46" s="282"/>
      <c r="AB46" s="25" t="s">
        <v>34</v>
      </c>
      <c r="AC46" s="21">
        <f t="shared" si="113"/>
        <v>142304.97010000001</v>
      </c>
      <c r="AD46" s="57">
        <f t="shared" si="15"/>
        <v>15440.08925585</v>
      </c>
      <c r="AE46" s="48">
        <f t="shared" si="161"/>
        <v>157745.05935585001</v>
      </c>
      <c r="AF46" s="57">
        <f t="shared" si="127"/>
        <v>28460.994020000002</v>
      </c>
      <c r="AG46" s="57">
        <f t="shared" si="17"/>
        <v>7115.2485050000005</v>
      </c>
      <c r="AH46" s="67">
        <f t="shared" si="18"/>
        <v>193321.30188085002</v>
      </c>
      <c r="AI46" s="282"/>
      <c r="AJ46" s="25" t="s">
        <v>34</v>
      </c>
      <c r="AK46" s="26">
        <f t="shared" si="19"/>
        <v>144795.30707675</v>
      </c>
      <c r="AL46" s="57">
        <f t="shared" si="20"/>
        <v>15855.086124904125</v>
      </c>
      <c r="AM46" s="48">
        <f t="shared" si="162"/>
        <v>160650.39320165414</v>
      </c>
      <c r="AN46" s="57">
        <f t="shared" si="128"/>
        <v>28959.061415350003</v>
      </c>
      <c r="AO46" s="57">
        <f t="shared" si="22"/>
        <v>7239.7653538375007</v>
      </c>
      <c r="AP46" s="67">
        <f t="shared" si="23"/>
        <v>196849.21997084163</v>
      </c>
      <c r="AQ46" s="282"/>
      <c r="AR46" s="25" t="s">
        <v>34</v>
      </c>
      <c r="AS46" s="26">
        <f t="shared" si="114"/>
        <v>144795.30707675</v>
      </c>
      <c r="AT46" s="57">
        <f t="shared" si="25"/>
        <v>15999.881431980875</v>
      </c>
      <c r="AU46" s="48">
        <f t="shared" si="163"/>
        <v>160795.18850873088</v>
      </c>
      <c r="AV46" s="57">
        <f t="shared" si="129"/>
        <v>28959.061415350003</v>
      </c>
      <c r="AW46" s="57">
        <f t="shared" si="27"/>
        <v>7239.7653538375007</v>
      </c>
      <c r="AX46" s="67">
        <f t="shared" si="28"/>
        <v>196994.01527791837</v>
      </c>
      <c r="AY46" s="282"/>
      <c r="AZ46" s="25" t="s">
        <v>34</v>
      </c>
      <c r="BA46" s="26">
        <f t="shared" si="29"/>
        <v>147691.213218285</v>
      </c>
      <c r="BB46" s="57">
        <f t="shared" si="30"/>
        <v>16319.879060620493</v>
      </c>
      <c r="BC46" s="48">
        <f t="shared" si="164"/>
        <v>164011.0922789055</v>
      </c>
      <c r="BD46" s="57">
        <f t="shared" si="130"/>
        <v>29538.242643657002</v>
      </c>
      <c r="BE46" s="57">
        <f t="shared" si="32"/>
        <v>7384.5606609142505</v>
      </c>
      <c r="BF46" s="67">
        <f t="shared" si="33"/>
        <v>200933.89558347675</v>
      </c>
      <c r="BG46" s="282"/>
      <c r="BH46" s="25" t="s">
        <v>34</v>
      </c>
      <c r="BI46" s="371">
        <f t="shared" si="185"/>
        <v>149168.12535046786</v>
      </c>
      <c r="BJ46" s="371">
        <f t="shared" si="35"/>
        <v>16483.077851226699</v>
      </c>
      <c r="BK46" s="372">
        <f t="shared" si="166"/>
        <v>165651.20320169456</v>
      </c>
      <c r="BL46" s="371">
        <f t="shared" si="131"/>
        <v>29833.625070093574</v>
      </c>
      <c r="BM46" s="371">
        <f t="shared" si="37"/>
        <v>7458.4062675233936</v>
      </c>
      <c r="BN46" s="373">
        <f t="shared" si="38"/>
        <v>202943.23453931152</v>
      </c>
      <c r="BO46" s="369"/>
      <c r="BP46" s="342" t="s">
        <v>31</v>
      </c>
      <c r="BQ46" s="371">
        <f>152219*1.01</f>
        <v>153741.19</v>
      </c>
      <c r="BR46" s="371">
        <f t="shared" si="40"/>
        <v>16988.401495000002</v>
      </c>
      <c r="BS46" s="372">
        <f t="shared" si="167"/>
        <v>170729.591495</v>
      </c>
      <c r="BT46" s="371">
        <f t="shared" si="132"/>
        <v>30748.238000000001</v>
      </c>
      <c r="BU46" s="371">
        <f t="shared" si="42"/>
        <v>7687.0595000000003</v>
      </c>
      <c r="BV46" s="375">
        <f t="shared" si="43"/>
        <v>209164.88899500002</v>
      </c>
      <c r="BW46" s="369"/>
      <c r="BX46" s="342" t="s">
        <v>34</v>
      </c>
      <c r="BY46" s="371">
        <f t="shared" si="186"/>
        <v>159936.95995699998</v>
      </c>
      <c r="BZ46" s="371">
        <f t="shared" si="45"/>
        <v>17673.034075248499</v>
      </c>
      <c r="CA46" s="372">
        <f t="shared" si="169"/>
        <v>177609.99403224848</v>
      </c>
      <c r="CB46" s="371">
        <f t="shared" si="133"/>
        <v>31987.3919914</v>
      </c>
      <c r="CC46" s="371">
        <f t="shared" si="47"/>
        <v>7996.84799785</v>
      </c>
      <c r="CD46" s="376">
        <f t="shared" si="48"/>
        <v>217594.2340214985</v>
      </c>
      <c r="CE46" s="282"/>
      <c r="CF46" s="342" t="s">
        <v>34</v>
      </c>
      <c r="CG46" s="371">
        <f t="shared" si="117"/>
        <v>163135.69915613998</v>
      </c>
      <c r="CH46" s="371">
        <f t="shared" si="50"/>
        <v>18026.494756753469</v>
      </c>
      <c r="CI46" s="372">
        <f t="shared" si="170"/>
        <v>181162.19391289345</v>
      </c>
      <c r="CJ46" s="371">
        <f t="shared" si="134"/>
        <v>32627.139831227996</v>
      </c>
      <c r="CK46" s="371">
        <f t="shared" si="52"/>
        <v>8156.784957806999</v>
      </c>
      <c r="CL46" s="376">
        <f t="shared" si="53"/>
        <v>221946.11870192844</v>
      </c>
      <c r="CM46" s="282"/>
      <c r="CN46" s="342" t="s">
        <v>34</v>
      </c>
      <c r="CO46" s="371">
        <f t="shared" si="187"/>
        <v>165582.73464348205</v>
      </c>
      <c r="CP46" s="371">
        <f t="shared" si="55"/>
        <v>18296.892178104768</v>
      </c>
      <c r="CQ46" s="372">
        <f t="shared" si="172"/>
        <v>183879.6268215868</v>
      </c>
      <c r="CR46" s="371">
        <f t="shared" si="135"/>
        <v>33116.546928696414</v>
      </c>
      <c r="CS46" s="371">
        <f t="shared" si="57"/>
        <v>8279.1367321741036</v>
      </c>
      <c r="CT46" s="376">
        <f t="shared" si="58"/>
        <v>225275.31048245734</v>
      </c>
      <c r="CU46" s="464"/>
      <c r="CV46" s="342" t="s">
        <v>34</v>
      </c>
      <c r="CW46" s="371">
        <f t="shared" si="145"/>
        <v>169308.34617296039</v>
      </c>
      <c r="CX46" s="371">
        <f t="shared" si="60"/>
        <v>18708.572252112124</v>
      </c>
      <c r="CY46" s="372">
        <f t="shared" si="173"/>
        <v>188016.91842507251</v>
      </c>
      <c r="CZ46" s="371">
        <f t="shared" si="136"/>
        <v>33861.669234592082</v>
      </c>
      <c r="DA46" s="371">
        <f t="shared" si="62"/>
        <v>8465.4173086480205</v>
      </c>
      <c r="DB46" s="376">
        <f t="shared" si="63"/>
        <v>230344.00496831263</v>
      </c>
      <c r="DC46" s="464"/>
      <c r="DD46" s="342" t="s">
        <v>34</v>
      </c>
      <c r="DE46" s="371">
        <f t="shared" si="64"/>
        <v>171001.42963468999</v>
      </c>
      <c r="DF46" s="371">
        <f t="shared" si="65"/>
        <v>18895.657974633243</v>
      </c>
      <c r="DG46" s="372">
        <f t="shared" si="174"/>
        <v>189897.08760932324</v>
      </c>
      <c r="DH46" s="371">
        <f t="shared" si="137"/>
        <v>34200.285926937999</v>
      </c>
      <c r="DI46" s="371">
        <f t="shared" si="67"/>
        <v>8550.0714817344997</v>
      </c>
      <c r="DJ46" s="376">
        <f t="shared" si="68"/>
        <v>232647.44501799572</v>
      </c>
      <c r="DK46" s="464"/>
      <c r="DL46" s="342" t="s">
        <v>34</v>
      </c>
      <c r="DM46" s="371">
        <f t="shared" si="146"/>
        <v>172711.44393103689</v>
      </c>
      <c r="DN46" s="371">
        <f t="shared" si="188"/>
        <v>19257.325998310615</v>
      </c>
      <c r="DO46" s="372">
        <f t="shared" si="176"/>
        <v>191968.7699293475</v>
      </c>
      <c r="DP46" s="371">
        <f t="shared" si="138"/>
        <v>34542.288786207377</v>
      </c>
      <c r="DQ46" s="371">
        <f t="shared" si="72"/>
        <v>8635.5721965518442</v>
      </c>
      <c r="DR46" s="376">
        <f t="shared" si="73"/>
        <v>235146.63091210672</v>
      </c>
      <c r="DS46" s="464"/>
      <c r="DT46" s="342" t="s">
        <v>34</v>
      </c>
      <c r="DU46" s="371">
        <f t="shared" si="139"/>
        <v>176165.67280965764</v>
      </c>
      <c r="DV46" s="371">
        <f t="shared" si="189"/>
        <v>19642.472518276827</v>
      </c>
      <c r="DW46" s="372">
        <f t="shared" si="178"/>
        <v>195808.14532793447</v>
      </c>
      <c r="DX46" s="371">
        <f t="shared" si="140"/>
        <v>35233.134561931533</v>
      </c>
      <c r="DY46" s="371">
        <f t="shared" si="77"/>
        <v>8808.2836404828831</v>
      </c>
      <c r="DZ46" s="376">
        <f t="shared" si="78"/>
        <v>239849.56353034888</v>
      </c>
      <c r="EA46" s="464"/>
      <c r="EB46" s="342" t="s">
        <v>34</v>
      </c>
      <c r="EC46" s="371">
        <f t="shared" si="79"/>
        <v>177927.32953775421</v>
      </c>
      <c r="ED46" s="371">
        <f t="shared" si="190"/>
        <v>19838.897243459596</v>
      </c>
      <c r="EE46" s="372">
        <f t="shared" si="180"/>
        <v>197766.2267812138</v>
      </c>
      <c r="EF46" s="371">
        <f t="shared" si="141"/>
        <v>35585.465907550846</v>
      </c>
      <c r="EG46" s="371">
        <f t="shared" si="82"/>
        <v>8896.3664768877115</v>
      </c>
      <c r="EH46" s="376">
        <f t="shared" si="83"/>
        <v>242248.05916565238</v>
      </c>
      <c r="EI46" s="282"/>
      <c r="EJ46" s="342" t="s">
        <v>34</v>
      </c>
      <c r="EK46" s="371">
        <f t="shared" si="142"/>
        <v>179706.60283313176</v>
      </c>
      <c r="EL46" s="371">
        <f t="shared" si="191"/>
        <v>20037.286215894193</v>
      </c>
      <c r="EM46" s="372">
        <f t="shared" si="182"/>
        <v>199743.88904902595</v>
      </c>
      <c r="EN46" s="371">
        <f t="shared" si="143"/>
        <v>35941.320566626353</v>
      </c>
      <c r="EO46" s="371">
        <f t="shared" si="87"/>
        <v>8985.3301416565882</v>
      </c>
      <c r="EP46" s="376">
        <f t="shared" si="88"/>
        <v>244670.5397573089</v>
      </c>
      <c r="EQ46" s="282"/>
      <c r="ER46" s="342" t="s">
        <v>34</v>
      </c>
      <c r="ES46" s="371">
        <f t="shared" si="89"/>
        <v>181503.66886146308</v>
      </c>
      <c r="ET46" s="371">
        <f t="shared" si="192"/>
        <v>20237.659078053133</v>
      </c>
      <c r="EU46" s="372">
        <f t="shared" si="184"/>
        <v>201741.32793951622</v>
      </c>
      <c r="EV46" s="371">
        <f t="shared" si="144"/>
        <v>36300.733772292617</v>
      </c>
      <c r="EW46" s="371">
        <f t="shared" si="92"/>
        <v>9075.1834430731542</v>
      </c>
      <c r="EX46" s="376">
        <f t="shared" si="93"/>
        <v>247117.245154882</v>
      </c>
      <c r="EY46" s="282"/>
    </row>
    <row r="47" spans="1:155" x14ac:dyDescent="0.25">
      <c r="C47" s="35" t="s">
        <v>52</v>
      </c>
      <c r="D47" s="351" t="s">
        <v>22</v>
      </c>
      <c r="E47" s="305">
        <v>27419</v>
      </c>
      <c r="F47" s="55">
        <f t="shared" si="0"/>
        <v>2947.5425</v>
      </c>
      <c r="G47" s="51">
        <f t="shared" si="1"/>
        <v>30366.5425</v>
      </c>
      <c r="H47" s="55">
        <f t="shared" si="150"/>
        <v>5483.8</v>
      </c>
      <c r="I47" s="55">
        <f t="shared" si="2"/>
        <v>1370.95</v>
      </c>
      <c r="J47" s="53">
        <f t="shared" si="3"/>
        <v>37221.292499999996</v>
      </c>
      <c r="L47" s="31" t="s">
        <v>22</v>
      </c>
      <c r="M47" s="33">
        <f t="shared" si="4"/>
        <v>27693.19</v>
      </c>
      <c r="N47" s="55">
        <f t="shared" si="5"/>
        <v>3004.7111150000001</v>
      </c>
      <c r="O47" s="51">
        <f t="shared" si="159"/>
        <v>30697.901115000001</v>
      </c>
      <c r="P47" s="55">
        <f t="shared" si="125"/>
        <v>5538.6379999999999</v>
      </c>
      <c r="Q47" s="55">
        <f t="shared" si="7"/>
        <v>1384.6595</v>
      </c>
      <c r="R47" s="53">
        <f t="shared" si="8"/>
        <v>37621.198615000001</v>
      </c>
      <c r="S47" s="282"/>
      <c r="T47" s="31" t="s">
        <v>22</v>
      </c>
      <c r="U47" s="33">
        <f t="shared" si="9"/>
        <v>27970.121899999998</v>
      </c>
      <c r="V47" s="55">
        <f t="shared" si="10"/>
        <v>3034.7582261499997</v>
      </c>
      <c r="W47" s="51">
        <f t="shared" si="160"/>
        <v>31004.880126149998</v>
      </c>
      <c r="X47" s="55">
        <f t="shared" si="126"/>
        <v>5594.0243799999998</v>
      </c>
      <c r="Y47" s="55">
        <f t="shared" si="12"/>
        <v>1398.506095</v>
      </c>
      <c r="Z47" s="53">
        <f t="shared" si="13"/>
        <v>37997.410601149997</v>
      </c>
      <c r="AA47" s="282"/>
      <c r="AB47" s="31" t="s">
        <v>22</v>
      </c>
      <c r="AC47" s="21">
        <f t="shared" ref="AC47:AC48" si="193">U47*1.01</f>
        <v>28249.823118999997</v>
      </c>
      <c r="AD47" s="55">
        <f t="shared" si="15"/>
        <v>3065.1058084114998</v>
      </c>
      <c r="AE47" s="51">
        <f t="shared" si="161"/>
        <v>31314.928927411496</v>
      </c>
      <c r="AF47" s="55">
        <f t="shared" si="127"/>
        <v>5649.9646237999996</v>
      </c>
      <c r="AG47" s="55">
        <f t="shared" si="17"/>
        <v>1412.4911559499999</v>
      </c>
      <c r="AH47" s="53">
        <f t="shared" si="18"/>
        <v>38377.384707161502</v>
      </c>
      <c r="AI47" s="282"/>
      <c r="AJ47" s="31" t="s">
        <v>22</v>
      </c>
      <c r="AK47" s="33">
        <f t="shared" si="19"/>
        <v>28744.195023582499</v>
      </c>
      <c r="AL47" s="55">
        <f t="shared" si="20"/>
        <v>3147.4893550822835</v>
      </c>
      <c r="AM47" s="51">
        <f t="shared" si="162"/>
        <v>31891.684378664781</v>
      </c>
      <c r="AN47" s="55">
        <f t="shared" si="128"/>
        <v>5748.8390047165003</v>
      </c>
      <c r="AO47" s="55">
        <f t="shared" si="22"/>
        <v>1437.2097511791251</v>
      </c>
      <c r="AP47" s="53">
        <f t="shared" si="23"/>
        <v>39077.733134560403</v>
      </c>
      <c r="AQ47" s="282"/>
      <c r="AR47" s="307" t="s">
        <v>22</v>
      </c>
      <c r="AS47" s="305">
        <f>AK47*1.005</f>
        <v>28887.91599870041</v>
      </c>
      <c r="AT47" s="55">
        <f t="shared" si="25"/>
        <v>3192.1147178563951</v>
      </c>
      <c r="AU47" s="51">
        <f t="shared" si="163"/>
        <v>32080.030716556805</v>
      </c>
      <c r="AV47" s="55">
        <f t="shared" si="129"/>
        <v>5777.5831997400819</v>
      </c>
      <c r="AW47" s="55">
        <f t="shared" si="27"/>
        <v>1444.3957999350205</v>
      </c>
      <c r="AX47" s="53">
        <f t="shared" si="28"/>
        <v>39302.009716231914</v>
      </c>
      <c r="AY47" s="282"/>
      <c r="AZ47" s="307" t="s">
        <v>22</v>
      </c>
      <c r="BA47" s="305">
        <f t="shared" si="29"/>
        <v>29465.674318674417</v>
      </c>
      <c r="BB47" s="55">
        <f t="shared" si="30"/>
        <v>3255.9570122135233</v>
      </c>
      <c r="BC47" s="51">
        <f t="shared" si="164"/>
        <v>32721.63133088794</v>
      </c>
      <c r="BD47" s="55">
        <f t="shared" si="130"/>
        <v>5893.1348637348838</v>
      </c>
      <c r="BE47" s="55">
        <f t="shared" si="32"/>
        <v>1473.2837159337209</v>
      </c>
      <c r="BF47" s="53">
        <f t="shared" si="33"/>
        <v>40088.049910556547</v>
      </c>
      <c r="BG47" s="282"/>
      <c r="BH47" s="31" t="s">
        <v>22</v>
      </c>
      <c r="BI47" s="377">
        <f>BA47+500</f>
        <v>29965.674318674417</v>
      </c>
      <c r="BJ47" s="366">
        <f t="shared" si="35"/>
        <v>3311.2070122135233</v>
      </c>
      <c r="BK47" s="374">
        <f t="shared" si="166"/>
        <v>33276.88133088794</v>
      </c>
      <c r="BL47" s="366">
        <f t="shared" si="131"/>
        <v>5993.1348637348838</v>
      </c>
      <c r="BM47" s="366">
        <f t="shared" si="37"/>
        <v>1498.2837159337209</v>
      </c>
      <c r="BN47" s="368">
        <f t="shared" si="38"/>
        <v>40768.299910556547</v>
      </c>
      <c r="BO47" s="369"/>
      <c r="BP47" s="348" t="s">
        <v>22</v>
      </c>
      <c r="BQ47" s="370">
        <f>BI47+500</f>
        <v>30465.674318674417</v>
      </c>
      <c r="BR47" s="366">
        <f t="shared" si="40"/>
        <v>3366.4570122135233</v>
      </c>
      <c r="BS47" s="374">
        <f t="shared" si="167"/>
        <v>33832.13133088794</v>
      </c>
      <c r="BT47" s="366">
        <f t="shared" si="132"/>
        <v>6093.1348637348838</v>
      </c>
      <c r="BU47" s="366">
        <f t="shared" si="42"/>
        <v>1523.2837159337209</v>
      </c>
      <c r="BV47" s="368">
        <f t="shared" si="43"/>
        <v>41448.549910556547</v>
      </c>
      <c r="BW47" s="369"/>
      <c r="BX47" s="348" t="s">
        <v>22</v>
      </c>
      <c r="BY47" s="377">
        <f>BQ47*1.03+500</f>
        <v>31879.64454823465</v>
      </c>
      <c r="BZ47" s="366">
        <f t="shared" si="45"/>
        <v>3522.7007225799289</v>
      </c>
      <c r="CA47" s="374">
        <f t="shared" si="169"/>
        <v>35402.345270814578</v>
      </c>
      <c r="CB47" s="366">
        <f t="shared" si="133"/>
        <v>6375.9289096469302</v>
      </c>
      <c r="CC47" s="366">
        <f t="shared" si="47"/>
        <v>1593.9822274117325</v>
      </c>
      <c r="CD47" s="368">
        <f t="shared" si="48"/>
        <v>43372.256407873239</v>
      </c>
      <c r="CE47" s="282"/>
      <c r="CF47" s="348" t="s">
        <v>22</v>
      </c>
      <c r="CG47" s="370">
        <f t="shared" si="117"/>
        <v>32517.237439199343</v>
      </c>
      <c r="CH47" s="366">
        <f t="shared" si="50"/>
        <v>3593.1547370315275</v>
      </c>
      <c r="CI47" s="374">
        <f t="shared" si="170"/>
        <v>36110.392176230875</v>
      </c>
      <c r="CJ47" s="366">
        <f t="shared" si="134"/>
        <v>6503.4474878398687</v>
      </c>
      <c r="CK47" s="366">
        <f t="shared" si="52"/>
        <v>1625.8618719599672</v>
      </c>
      <c r="CL47" s="368">
        <f t="shared" si="53"/>
        <v>44239.701536030712</v>
      </c>
      <c r="CM47" s="282"/>
      <c r="CN47" s="348" t="s">
        <v>22</v>
      </c>
      <c r="CO47" s="370">
        <f>CG47+750</f>
        <v>33267.237439199343</v>
      </c>
      <c r="CP47" s="366">
        <f t="shared" si="55"/>
        <v>3676.0297370315275</v>
      </c>
      <c r="CQ47" s="374">
        <f t="shared" si="172"/>
        <v>36943.267176230875</v>
      </c>
      <c r="CR47" s="366">
        <f t="shared" si="135"/>
        <v>6653.4474878398687</v>
      </c>
      <c r="CS47" s="366">
        <f t="shared" si="57"/>
        <v>1663.3618719599672</v>
      </c>
      <c r="CT47" s="368">
        <f t="shared" si="58"/>
        <v>45260.076536030712</v>
      </c>
      <c r="CU47" s="369"/>
      <c r="CV47" s="348" t="s">
        <v>22</v>
      </c>
      <c r="CW47" s="370">
        <f>CO47+1125</f>
        <v>34392.237439199343</v>
      </c>
      <c r="CX47" s="366">
        <f t="shared" si="60"/>
        <v>3800.3422370315275</v>
      </c>
      <c r="CY47" s="374">
        <f t="shared" si="173"/>
        <v>38192.579676230875</v>
      </c>
      <c r="CZ47" s="366">
        <f t="shared" si="136"/>
        <v>6878.4474878398687</v>
      </c>
      <c r="DA47" s="366">
        <f t="shared" si="62"/>
        <v>1719.6118719599672</v>
      </c>
      <c r="DB47" s="368">
        <f t="shared" si="63"/>
        <v>46790.639036030712</v>
      </c>
      <c r="DC47" s="369"/>
      <c r="DD47" s="348" t="s">
        <v>22</v>
      </c>
      <c r="DE47" s="370">
        <f t="shared" si="64"/>
        <v>34736.159813591337</v>
      </c>
      <c r="DF47" s="366">
        <f t="shared" si="65"/>
        <v>3838.345659401843</v>
      </c>
      <c r="DG47" s="374">
        <f t="shared" si="174"/>
        <v>38574.50547299318</v>
      </c>
      <c r="DH47" s="366">
        <f t="shared" si="137"/>
        <v>6947.2319627182678</v>
      </c>
      <c r="DI47" s="366">
        <f t="shared" si="67"/>
        <v>1736.807990679567</v>
      </c>
      <c r="DJ47" s="368">
        <f t="shared" si="68"/>
        <v>47258.545426391014</v>
      </c>
      <c r="DK47" s="369"/>
      <c r="DL47" s="348" t="s">
        <v>22</v>
      </c>
      <c r="DM47" s="370">
        <f>DE47+500</f>
        <v>35236.159813591337</v>
      </c>
      <c r="DN47" s="366">
        <f>DM47*0.1115</f>
        <v>3928.8318192154343</v>
      </c>
      <c r="DO47" s="374">
        <f t="shared" si="176"/>
        <v>39164.99163280677</v>
      </c>
      <c r="DP47" s="366">
        <f t="shared" si="138"/>
        <v>7047.2319627182678</v>
      </c>
      <c r="DQ47" s="366">
        <f t="shared" si="72"/>
        <v>1761.807990679567</v>
      </c>
      <c r="DR47" s="368">
        <f t="shared" si="73"/>
        <v>47974.031586204605</v>
      </c>
      <c r="DS47" s="369"/>
      <c r="DT47" s="348" t="s">
        <v>22</v>
      </c>
      <c r="DU47" s="370">
        <f>DM47+1000</f>
        <v>36236.159813591337</v>
      </c>
      <c r="DV47" s="366">
        <f>DU47*0.1115</f>
        <v>4040.3318192154343</v>
      </c>
      <c r="DW47" s="374">
        <f t="shared" si="178"/>
        <v>40276.49163280677</v>
      </c>
      <c r="DX47" s="366">
        <f t="shared" si="140"/>
        <v>7247.2319627182678</v>
      </c>
      <c r="DY47" s="366">
        <f t="shared" si="77"/>
        <v>1811.807990679567</v>
      </c>
      <c r="DZ47" s="368">
        <f t="shared" si="78"/>
        <v>49335.531586204605</v>
      </c>
      <c r="EA47" s="369"/>
      <c r="EB47" s="348" t="s">
        <v>22</v>
      </c>
      <c r="EC47" s="370">
        <f t="shared" si="79"/>
        <v>36598.521411727248</v>
      </c>
      <c r="ED47" s="366">
        <f>EC47*0.1115</f>
        <v>4080.7351374075884</v>
      </c>
      <c r="EE47" s="374">
        <f t="shared" si="180"/>
        <v>40679.256549134836</v>
      </c>
      <c r="EF47" s="366">
        <f t="shared" si="141"/>
        <v>7319.7042823454503</v>
      </c>
      <c r="EG47" s="366">
        <f t="shared" si="82"/>
        <v>1829.9260705863626</v>
      </c>
      <c r="EH47" s="368">
        <f t="shared" si="83"/>
        <v>49828.886902066653</v>
      </c>
      <c r="EI47" s="282"/>
      <c r="EJ47" s="348" t="s">
        <v>22</v>
      </c>
      <c r="EK47" s="370">
        <f>EC47+500</f>
        <v>37098.521411727248</v>
      </c>
      <c r="EL47" s="366">
        <f>EK47*0.1115</f>
        <v>4136.4851374075879</v>
      </c>
      <c r="EM47" s="374">
        <f t="shared" si="182"/>
        <v>41235.006549134836</v>
      </c>
      <c r="EN47" s="366">
        <f t="shared" si="143"/>
        <v>7419.7042823454503</v>
      </c>
      <c r="EO47" s="366">
        <f t="shared" si="87"/>
        <v>1854.9260705863626</v>
      </c>
      <c r="EP47" s="368">
        <f t="shared" si="88"/>
        <v>50509.636902066653</v>
      </c>
      <c r="EQ47" s="282"/>
      <c r="ER47" s="348" t="s">
        <v>22</v>
      </c>
      <c r="ES47" s="370">
        <f t="shared" si="89"/>
        <v>37469.506625844522</v>
      </c>
      <c r="ET47" s="366">
        <f>ES47*0.1115</f>
        <v>4177.8499887816643</v>
      </c>
      <c r="EU47" s="374">
        <f t="shared" si="184"/>
        <v>41647.356614626187</v>
      </c>
      <c r="EV47" s="366">
        <f t="shared" si="144"/>
        <v>7493.9013251689048</v>
      </c>
      <c r="EW47" s="366">
        <f t="shared" si="92"/>
        <v>1873.4753312922262</v>
      </c>
      <c r="EX47" s="368">
        <f t="shared" si="93"/>
        <v>51014.733271087316</v>
      </c>
      <c r="EY47" s="282"/>
    </row>
    <row r="48" spans="1:155" x14ac:dyDescent="0.25">
      <c r="C48" s="345" t="s">
        <v>367</v>
      </c>
      <c r="D48" s="352" t="s">
        <v>24</v>
      </c>
      <c r="E48" s="305">
        <v>28500</v>
      </c>
      <c r="F48" s="56">
        <f t="shared" si="0"/>
        <v>3063.75</v>
      </c>
      <c r="G48" s="43">
        <f t="shared" si="1"/>
        <v>31563.75</v>
      </c>
      <c r="H48" s="56">
        <f t="shared" si="150"/>
        <v>5700</v>
      </c>
      <c r="I48" s="56">
        <f t="shared" si="2"/>
        <v>1425</v>
      </c>
      <c r="J48" s="53">
        <f t="shared" si="3"/>
        <v>38688.75</v>
      </c>
      <c r="L48" s="17" t="s">
        <v>24</v>
      </c>
      <c r="M48" s="33">
        <f t="shared" si="4"/>
        <v>28785</v>
      </c>
      <c r="N48" s="56">
        <f t="shared" si="5"/>
        <v>3123.1725000000001</v>
      </c>
      <c r="O48" s="43">
        <f t="shared" si="159"/>
        <v>31908.172500000001</v>
      </c>
      <c r="P48" s="56">
        <f t="shared" si="125"/>
        <v>5757</v>
      </c>
      <c r="Q48" s="56">
        <f t="shared" si="7"/>
        <v>1439.25</v>
      </c>
      <c r="R48" s="53">
        <f t="shared" si="8"/>
        <v>39104.422500000001</v>
      </c>
      <c r="S48" s="282"/>
      <c r="T48" s="17" t="s">
        <v>24</v>
      </c>
      <c r="U48" s="33">
        <f t="shared" si="9"/>
        <v>29072.85</v>
      </c>
      <c r="V48" s="56">
        <f t="shared" si="10"/>
        <v>3154.4042249999998</v>
      </c>
      <c r="W48" s="43">
        <f t="shared" si="160"/>
        <v>32227.254224999997</v>
      </c>
      <c r="X48" s="56">
        <f t="shared" si="126"/>
        <v>5814.57</v>
      </c>
      <c r="Y48" s="56">
        <f t="shared" si="12"/>
        <v>1453.6424999999999</v>
      </c>
      <c r="Z48" s="53">
        <f t="shared" si="13"/>
        <v>39495.466724999998</v>
      </c>
      <c r="AA48" s="282"/>
      <c r="AB48" s="17" t="s">
        <v>24</v>
      </c>
      <c r="AC48" s="21">
        <f t="shared" si="193"/>
        <v>29363.5785</v>
      </c>
      <c r="AD48" s="56">
        <f t="shared" si="15"/>
        <v>3185.9482672499998</v>
      </c>
      <c r="AE48" s="43">
        <f t="shared" si="161"/>
        <v>32549.526767249998</v>
      </c>
      <c r="AF48" s="56">
        <f t="shared" si="127"/>
        <v>5872.7157000000007</v>
      </c>
      <c r="AG48" s="56">
        <f t="shared" si="17"/>
        <v>1468.1789250000002</v>
      </c>
      <c r="AH48" s="53">
        <f t="shared" si="18"/>
        <v>39890.421392249998</v>
      </c>
      <c r="AI48" s="282"/>
      <c r="AJ48" s="17" t="s">
        <v>24</v>
      </c>
      <c r="AK48" s="33">
        <f t="shared" si="19"/>
        <v>29877.441123750003</v>
      </c>
      <c r="AL48" s="56">
        <f t="shared" si="20"/>
        <v>3271.5798030506253</v>
      </c>
      <c r="AM48" s="43">
        <f t="shared" si="162"/>
        <v>33149.020926800629</v>
      </c>
      <c r="AN48" s="56">
        <f t="shared" si="128"/>
        <v>5975.4882247500009</v>
      </c>
      <c r="AO48" s="56">
        <f t="shared" si="22"/>
        <v>1493.8720561875002</v>
      </c>
      <c r="AP48" s="53">
        <f t="shared" si="23"/>
        <v>40618.38120773813</v>
      </c>
      <c r="AQ48" s="282"/>
      <c r="AR48" s="308" t="s">
        <v>24</v>
      </c>
      <c r="AS48" s="305">
        <f t="shared" ref="AS48:AS50" si="194">AK48*1.005</f>
        <v>30026.828329368749</v>
      </c>
      <c r="AT48" s="56">
        <f t="shared" si="25"/>
        <v>3317.9645303952466</v>
      </c>
      <c r="AU48" s="43">
        <f t="shared" si="163"/>
        <v>33344.792859763998</v>
      </c>
      <c r="AV48" s="56">
        <f t="shared" si="129"/>
        <v>6005.36566587375</v>
      </c>
      <c r="AW48" s="56">
        <f t="shared" si="27"/>
        <v>1501.3414164684375</v>
      </c>
      <c r="AX48" s="53">
        <f t="shared" si="28"/>
        <v>40851.499942106188</v>
      </c>
      <c r="AY48" s="282"/>
      <c r="AZ48" s="308" t="s">
        <v>24</v>
      </c>
      <c r="BA48" s="305">
        <f t="shared" si="29"/>
        <v>30627.364895956125</v>
      </c>
      <c r="BB48" s="56">
        <f t="shared" si="30"/>
        <v>3384.3238210031518</v>
      </c>
      <c r="BC48" s="43">
        <f t="shared" si="164"/>
        <v>34011.688716959274</v>
      </c>
      <c r="BD48" s="56">
        <f t="shared" si="130"/>
        <v>6125.472979191225</v>
      </c>
      <c r="BE48" s="56">
        <f t="shared" si="32"/>
        <v>1531.3682447978063</v>
      </c>
      <c r="BF48" s="53">
        <f t="shared" si="33"/>
        <v>41668.529940948305</v>
      </c>
      <c r="BG48" s="282"/>
      <c r="BH48" s="17" t="s">
        <v>24</v>
      </c>
      <c r="BI48" s="378">
        <f t="shared" ref="BI48:BI58" si="195">BA48+500</f>
        <v>31127.364895956125</v>
      </c>
      <c r="BJ48" s="370">
        <f t="shared" si="35"/>
        <v>3439.5738210031518</v>
      </c>
      <c r="BK48" s="367">
        <f t="shared" si="166"/>
        <v>34566.938716959274</v>
      </c>
      <c r="BL48" s="370">
        <f t="shared" si="131"/>
        <v>6225.472979191225</v>
      </c>
      <c r="BM48" s="370">
        <f t="shared" si="37"/>
        <v>1556.3682447978063</v>
      </c>
      <c r="BN48" s="368">
        <f t="shared" si="38"/>
        <v>42348.779940948305</v>
      </c>
      <c r="BO48" s="369"/>
      <c r="BP48" s="338" t="s">
        <v>24</v>
      </c>
      <c r="BQ48" s="370">
        <f t="shared" ref="BQ48:BQ58" si="196">BI48+500</f>
        <v>31627.364895956125</v>
      </c>
      <c r="BR48" s="370">
        <f t="shared" si="40"/>
        <v>3494.8238210031518</v>
      </c>
      <c r="BS48" s="367">
        <f t="shared" si="167"/>
        <v>35122.188716959274</v>
      </c>
      <c r="BT48" s="370">
        <f t="shared" si="132"/>
        <v>6325.472979191225</v>
      </c>
      <c r="BU48" s="370">
        <f t="shared" si="42"/>
        <v>1581.3682447978063</v>
      </c>
      <c r="BV48" s="368">
        <f t="shared" si="43"/>
        <v>43029.029940948305</v>
      </c>
      <c r="BW48" s="369"/>
      <c r="BX48" s="338" t="s">
        <v>24</v>
      </c>
      <c r="BY48" s="378">
        <f t="shared" ref="BY48:BY58" si="197">BQ48*1.03+500</f>
        <v>33076.185842834806</v>
      </c>
      <c r="BZ48" s="370">
        <f t="shared" si="45"/>
        <v>3654.9185356332459</v>
      </c>
      <c r="CA48" s="367">
        <f t="shared" si="169"/>
        <v>36731.104378468051</v>
      </c>
      <c r="CB48" s="370">
        <f t="shared" si="133"/>
        <v>6615.2371685669614</v>
      </c>
      <c r="CC48" s="370">
        <f t="shared" si="47"/>
        <v>1653.8092921417403</v>
      </c>
      <c r="CD48" s="368">
        <f t="shared" si="48"/>
        <v>45000.150839176757</v>
      </c>
      <c r="CE48" s="282"/>
      <c r="CF48" s="338" t="s">
        <v>24</v>
      </c>
      <c r="CG48" s="370">
        <f t="shared" si="117"/>
        <v>33737.709559691502</v>
      </c>
      <c r="CH48" s="370">
        <f t="shared" si="50"/>
        <v>3728.0169063459111</v>
      </c>
      <c r="CI48" s="367">
        <f t="shared" si="170"/>
        <v>37465.726466037413</v>
      </c>
      <c r="CJ48" s="370">
        <f t="shared" si="134"/>
        <v>6747.5419119383005</v>
      </c>
      <c r="CK48" s="370">
        <f t="shared" si="52"/>
        <v>1686.8854779845751</v>
      </c>
      <c r="CL48" s="368">
        <f t="shared" si="53"/>
        <v>45900.153855960292</v>
      </c>
      <c r="CM48" s="282"/>
      <c r="CN48" s="338" t="s">
        <v>24</v>
      </c>
      <c r="CO48" s="370">
        <f t="shared" ref="CO48:CO58" si="198">CG48+750</f>
        <v>34487.709559691502</v>
      </c>
      <c r="CP48" s="370">
        <f t="shared" si="55"/>
        <v>3810.8919063459111</v>
      </c>
      <c r="CQ48" s="367">
        <f t="shared" si="172"/>
        <v>38298.601466037413</v>
      </c>
      <c r="CR48" s="370">
        <f t="shared" si="135"/>
        <v>6897.5419119383005</v>
      </c>
      <c r="CS48" s="370">
        <f t="shared" si="57"/>
        <v>1724.3854779845751</v>
      </c>
      <c r="CT48" s="368">
        <f t="shared" si="58"/>
        <v>46920.528855960292</v>
      </c>
      <c r="CU48" s="369"/>
      <c r="CV48" s="338" t="s">
        <v>24</v>
      </c>
      <c r="CW48" s="370">
        <f t="shared" ref="CW48:CW60" si="199">CO48+1125</f>
        <v>35612.709559691502</v>
      </c>
      <c r="CX48" s="370">
        <f t="shared" si="60"/>
        <v>3935.2044063459111</v>
      </c>
      <c r="CY48" s="367">
        <f t="shared" si="173"/>
        <v>39547.913966037413</v>
      </c>
      <c r="CZ48" s="370">
        <f t="shared" si="136"/>
        <v>7122.5419119383005</v>
      </c>
      <c r="DA48" s="370">
        <f t="shared" si="62"/>
        <v>1780.6354779845751</v>
      </c>
      <c r="DB48" s="368">
        <f t="shared" si="63"/>
        <v>48451.091355960292</v>
      </c>
      <c r="DC48" s="369"/>
      <c r="DD48" s="338" t="s">
        <v>24</v>
      </c>
      <c r="DE48" s="370">
        <f t="shared" si="64"/>
        <v>35968.836655288418</v>
      </c>
      <c r="DF48" s="370">
        <f t="shared" si="65"/>
        <v>3974.5564504093704</v>
      </c>
      <c r="DG48" s="367">
        <f t="shared" si="174"/>
        <v>39943.393105697789</v>
      </c>
      <c r="DH48" s="370">
        <f t="shared" si="137"/>
        <v>7193.7673310576838</v>
      </c>
      <c r="DI48" s="370">
        <f t="shared" si="67"/>
        <v>1798.441832764421</v>
      </c>
      <c r="DJ48" s="368">
        <f t="shared" si="68"/>
        <v>48935.602269519899</v>
      </c>
      <c r="DK48" s="369"/>
      <c r="DL48" s="338" t="s">
        <v>24</v>
      </c>
      <c r="DM48" s="370">
        <f t="shared" ref="DM48:DM59" si="200">DE48+500</f>
        <v>36468.836655288418</v>
      </c>
      <c r="DN48" s="370">
        <f t="shared" ref="DN48:DN58" si="201">DM48*0.1115</f>
        <v>4066.2752870646586</v>
      </c>
      <c r="DO48" s="367">
        <f t="shared" si="176"/>
        <v>40535.111942353076</v>
      </c>
      <c r="DP48" s="370">
        <f t="shared" si="138"/>
        <v>7293.7673310576838</v>
      </c>
      <c r="DQ48" s="370">
        <f t="shared" si="72"/>
        <v>1823.441832764421</v>
      </c>
      <c r="DR48" s="368">
        <f t="shared" si="73"/>
        <v>49652.321106175186</v>
      </c>
      <c r="DS48" s="369"/>
      <c r="DT48" s="338" t="s">
        <v>24</v>
      </c>
      <c r="DU48" s="370">
        <f t="shared" ref="DU48:DU57" si="202">DM48+1000</f>
        <v>37468.836655288418</v>
      </c>
      <c r="DV48" s="370">
        <f t="shared" ref="DV48:DV58" si="203">DU48*0.1115</f>
        <v>4177.7752870646591</v>
      </c>
      <c r="DW48" s="367">
        <f t="shared" si="178"/>
        <v>41646.611942353076</v>
      </c>
      <c r="DX48" s="370">
        <f t="shared" si="140"/>
        <v>7493.7673310576838</v>
      </c>
      <c r="DY48" s="370">
        <f t="shared" si="77"/>
        <v>1873.441832764421</v>
      </c>
      <c r="DZ48" s="368">
        <f t="shared" si="78"/>
        <v>51013.821106175186</v>
      </c>
      <c r="EA48" s="369"/>
      <c r="EB48" s="338" t="s">
        <v>24</v>
      </c>
      <c r="EC48" s="370">
        <f t="shared" si="79"/>
        <v>37843.525021841306</v>
      </c>
      <c r="ED48" s="370">
        <f t="shared" ref="ED48:ED58" si="204">EC48*0.1115</f>
        <v>4219.5530399353056</v>
      </c>
      <c r="EE48" s="367">
        <f t="shared" si="180"/>
        <v>42063.078061776614</v>
      </c>
      <c r="EF48" s="370">
        <f t="shared" si="141"/>
        <v>7568.7050043682611</v>
      </c>
      <c r="EG48" s="370">
        <f t="shared" si="82"/>
        <v>1892.1762510920653</v>
      </c>
      <c r="EH48" s="368">
        <f t="shared" si="83"/>
        <v>51523.959317236942</v>
      </c>
      <c r="EI48" s="282"/>
      <c r="EJ48" s="338" t="s">
        <v>24</v>
      </c>
      <c r="EK48" s="370">
        <f t="shared" ref="EK48:EK56" si="205">EC48+500</f>
        <v>38343.525021841306</v>
      </c>
      <c r="EL48" s="370">
        <f t="shared" ref="EL48:EL58" si="206">EK48*0.1115</f>
        <v>4275.3030399353056</v>
      </c>
      <c r="EM48" s="367">
        <f t="shared" si="182"/>
        <v>42618.828061776614</v>
      </c>
      <c r="EN48" s="370">
        <f t="shared" si="143"/>
        <v>7668.7050043682611</v>
      </c>
      <c r="EO48" s="370">
        <f t="shared" si="87"/>
        <v>1917.1762510920653</v>
      </c>
      <c r="EP48" s="368">
        <f t="shared" si="88"/>
        <v>52204.709317236942</v>
      </c>
      <c r="EQ48" s="282"/>
      <c r="ER48" s="338" t="s">
        <v>24</v>
      </c>
      <c r="ES48" s="370">
        <f t="shared" si="89"/>
        <v>38726.960272059718</v>
      </c>
      <c r="ET48" s="370">
        <f t="shared" ref="ET48:ET58" si="207">ES48*0.1115</f>
        <v>4318.0560703346582</v>
      </c>
      <c r="EU48" s="367">
        <f t="shared" si="184"/>
        <v>43045.016342394374</v>
      </c>
      <c r="EV48" s="370">
        <f t="shared" si="144"/>
        <v>7745.3920544119437</v>
      </c>
      <c r="EW48" s="370">
        <f t="shared" si="92"/>
        <v>1936.3480136029859</v>
      </c>
      <c r="EX48" s="368">
        <f t="shared" si="93"/>
        <v>52726.756410409303</v>
      </c>
      <c r="EY48" s="282"/>
    </row>
    <row r="49" spans="1:155" x14ac:dyDescent="0.25">
      <c r="C49" s="346"/>
      <c r="D49" s="352" t="s">
        <v>26</v>
      </c>
      <c r="E49" s="305">
        <v>29599</v>
      </c>
      <c r="F49" s="56">
        <f t="shared" si="0"/>
        <v>3181.8924999999999</v>
      </c>
      <c r="G49" s="43">
        <f t="shared" si="1"/>
        <v>32780.892500000002</v>
      </c>
      <c r="H49" s="56">
        <f t="shared" ref="H49:H57" si="208">E49*$H$3</f>
        <v>5919.8</v>
      </c>
      <c r="I49" s="56">
        <f t="shared" si="2"/>
        <v>1479.95</v>
      </c>
      <c r="J49" s="53">
        <f t="shared" si="3"/>
        <v>40180.642500000002</v>
      </c>
      <c r="L49" s="17" t="s">
        <v>26</v>
      </c>
      <c r="M49" s="33">
        <f t="shared" si="4"/>
        <v>29894.99</v>
      </c>
      <c r="N49" s="56">
        <f t="shared" si="5"/>
        <v>3243.6064150000002</v>
      </c>
      <c r="O49" s="43">
        <f t="shared" si="159"/>
        <v>33138.596415</v>
      </c>
      <c r="P49" s="56">
        <f t="shared" si="125"/>
        <v>5978.9980000000005</v>
      </c>
      <c r="Q49" s="56">
        <f t="shared" si="7"/>
        <v>1494.7495000000001</v>
      </c>
      <c r="R49" s="53">
        <f t="shared" si="8"/>
        <v>40612.343914999998</v>
      </c>
      <c r="S49" s="282"/>
      <c r="T49" s="17" t="s">
        <v>26</v>
      </c>
      <c r="U49" s="33">
        <f t="shared" si="9"/>
        <v>30193.939900000001</v>
      </c>
      <c r="V49" s="56">
        <f t="shared" si="10"/>
        <v>3276.04247915</v>
      </c>
      <c r="W49" s="43">
        <f t="shared" si="160"/>
        <v>33469.982379150002</v>
      </c>
      <c r="X49" s="56">
        <f t="shared" si="126"/>
        <v>6038.787980000001</v>
      </c>
      <c r="Y49" s="56">
        <f t="shared" si="12"/>
        <v>1509.6969950000002</v>
      </c>
      <c r="Z49" s="53">
        <f t="shared" si="13"/>
        <v>41018.467354150001</v>
      </c>
      <c r="AA49" s="282"/>
      <c r="AB49" s="17" t="s">
        <v>26</v>
      </c>
      <c r="AC49" s="21">
        <f t="shared" si="113"/>
        <v>30193.939900000001</v>
      </c>
      <c r="AD49" s="56">
        <f t="shared" si="15"/>
        <v>3276.04247915</v>
      </c>
      <c r="AE49" s="43">
        <f t="shared" si="161"/>
        <v>33469.982379150002</v>
      </c>
      <c r="AF49" s="56">
        <f t="shared" si="127"/>
        <v>6038.787980000001</v>
      </c>
      <c r="AG49" s="56">
        <f t="shared" si="17"/>
        <v>1509.6969950000002</v>
      </c>
      <c r="AH49" s="53">
        <f t="shared" si="18"/>
        <v>41018.467354150001</v>
      </c>
      <c r="AI49" s="282"/>
      <c r="AJ49" s="17" t="s">
        <v>26</v>
      </c>
      <c r="AK49" s="33">
        <f t="shared" si="19"/>
        <v>30722.333848250004</v>
      </c>
      <c r="AL49" s="56">
        <f t="shared" si="20"/>
        <v>3364.0955563833754</v>
      </c>
      <c r="AM49" s="43">
        <f t="shared" si="162"/>
        <v>34086.429404633382</v>
      </c>
      <c r="AN49" s="56">
        <f t="shared" si="128"/>
        <v>6144.466769650001</v>
      </c>
      <c r="AO49" s="56">
        <f t="shared" si="22"/>
        <v>1536.1166924125002</v>
      </c>
      <c r="AP49" s="53">
        <f t="shared" si="23"/>
        <v>41767.012866695884</v>
      </c>
      <c r="AQ49" s="282"/>
      <c r="AR49" s="308" t="s">
        <v>26</v>
      </c>
      <c r="AS49" s="305">
        <f t="shared" si="194"/>
        <v>30875.945517491251</v>
      </c>
      <c r="AT49" s="56">
        <f t="shared" si="25"/>
        <v>3411.7919796827832</v>
      </c>
      <c r="AU49" s="43">
        <f t="shared" si="163"/>
        <v>34287.737497174036</v>
      </c>
      <c r="AV49" s="56">
        <f t="shared" si="129"/>
        <v>6175.1891034982509</v>
      </c>
      <c r="AW49" s="56">
        <f t="shared" si="27"/>
        <v>1543.7972758745627</v>
      </c>
      <c r="AX49" s="53">
        <f t="shared" si="28"/>
        <v>42006.72387654685</v>
      </c>
      <c r="AY49" s="282"/>
      <c r="AZ49" s="308" t="s">
        <v>26</v>
      </c>
      <c r="BA49" s="305">
        <f t="shared" si="29"/>
        <v>31493.464427841078</v>
      </c>
      <c r="BB49" s="56">
        <f t="shared" si="30"/>
        <v>3480.027819276439</v>
      </c>
      <c r="BC49" s="43">
        <f t="shared" si="164"/>
        <v>34973.492247117516</v>
      </c>
      <c r="BD49" s="56">
        <f t="shared" si="130"/>
        <v>6298.6928855682163</v>
      </c>
      <c r="BE49" s="56">
        <f t="shared" si="32"/>
        <v>1574.6732213920541</v>
      </c>
      <c r="BF49" s="53">
        <f t="shared" si="33"/>
        <v>42846.858354077784</v>
      </c>
      <c r="BG49" s="282"/>
      <c r="BH49" s="17" t="s">
        <v>26</v>
      </c>
      <c r="BI49" s="378">
        <f t="shared" si="195"/>
        <v>31993.464427841078</v>
      </c>
      <c r="BJ49" s="370">
        <f t="shared" si="35"/>
        <v>3535.277819276439</v>
      </c>
      <c r="BK49" s="367">
        <f t="shared" si="166"/>
        <v>35528.742247117516</v>
      </c>
      <c r="BL49" s="370">
        <f t="shared" si="131"/>
        <v>6398.6928855682163</v>
      </c>
      <c r="BM49" s="370">
        <f t="shared" si="37"/>
        <v>1599.6732213920541</v>
      </c>
      <c r="BN49" s="368">
        <f t="shared" si="38"/>
        <v>43527.108354077784</v>
      </c>
      <c r="BO49" s="369"/>
      <c r="BP49" s="338" t="s">
        <v>26</v>
      </c>
      <c r="BQ49" s="370">
        <f t="shared" si="196"/>
        <v>32493.464427841078</v>
      </c>
      <c r="BR49" s="370">
        <f t="shared" si="40"/>
        <v>3590.527819276439</v>
      </c>
      <c r="BS49" s="367">
        <f t="shared" si="167"/>
        <v>36083.992247117516</v>
      </c>
      <c r="BT49" s="370">
        <f t="shared" si="132"/>
        <v>6498.6928855682163</v>
      </c>
      <c r="BU49" s="370">
        <f t="shared" si="42"/>
        <v>1624.6732213920541</v>
      </c>
      <c r="BV49" s="368">
        <f t="shared" si="43"/>
        <v>44207.358354077784</v>
      </c>
      <c r="BW49" s="369"/>
      <c r="BX49" s="338" t="s">
        <v>26</v>
      </c>
      <c r="BY49" s="378">
        <f t="shared" si="197"/>
        <v>33968.268360676309</v>
      </c>
      <c r="BZ49" s="370">
        <f t="shared" si="45"/>
        <v>3753.4936538547322</v>
      </c>
      <c r="CA49" s="367">
        <f t="shared" si="169"/>
        <v>37721.762014531043</v>
      </c>
      <c r="CB49" s="370">
        <f t="shared" si="133"/>
        <v>6793.6536721352622</v>
      </c>
      <c r="CC49" s="370">
        <f t="shared" si="47"/>
        <v>1698.4134180338156</v>
      </c>
      <c r="CD49" s="368">
        <f t="shared" si="48"/>
        <v>46213.829104700118</v>
      </c>
      <c r="CE49" s="282"/>
      <c r="CF49" s="338" t="s">
        <v>26</v>
      </c>
      <c r="CG49" s="370">
        <f t="shared" si="117"/>
        <v>34647.633727889835</v>
      </c>
      <c r="CH49" s="370">
        <f t="shared" si="50"/>
        <v>3828.5635269318268</v>
      </c>
      <c r="CI49" s="367">
        <f t="shared" si="170"/>
        <v>38476.197254821665</v>
      </c>
      <c r="CJ49" s="370">
        <f t="shared" si="134"/>
        <v>6929.5267455779676</v>
      </c>
      <c r="CK49" s="370">
        <f t="shared" si="52"/>
        <v>1732.3816863944919</v>
      </c>
      <c r="CL49" s="368">
        <f t="shared" si="53"/>
        <v>47138.105686794122</v>
      </c>
      <c r="CM49" s="282"/>
      <c r="CN49" s="338" t="s">
        <v>26</v>
      </c>
      <c r="CO49" s="370">
        <f t="shared" si="198"/>
        <v>35397.633727889835</v>
      </c>
      <c r="CP49" s="370">
        <f t="shared" si="55"/>
        <v>3911.4385269318268</v>
      </c>
      <c r="CQ49" s="367">
        <f t="shared" si="172"/>
        <v>39309.072254821665</v>
      </c>
      <c r="CR49" s="370">
        <f t="shared" si="135"/>
        <v>7079.5267455779676</v>
      </c>
      <c r="CS49" s="370">
        <f t="shared" si="57"/>
        <v>1769.8816863944919</v>
      </c>
      <c r="CT49" s="368">
        <f t="shared" si="58"/>
        <v>48158.480686794122</v>
      </c>
      <c r="CU49" s="369"/>
      <c r="CV49" s="338" t="s">
        <v>26</v>
      </c>
      <c r="CW49" s="370">
        <f t="shared" si="199"/>
        <v>36522.633727889835</v>
      </c>
      <c r="CX49" s="370">
        <f t="shared" si="60"/>
        <v>4035.7510269318268</v>
      </c>
      <c r="CY49" s="367">
        <f t="shared" si="173"/>
        <v>40558.384754821665</v>
      </c>
      <c r="CZ49" s="370">
        <f t="shared" si="136"/>
        <v>7304.5267455779676</v>
      </c>
      <c r="DA49" s="370">
        <f t="shared" si="62"/>
        <v>1826.1316863944919</v>
      </c>
      <c r="DB49" s="368">
        <f t="shared" si="63"/>
        <v>49689.043186794122</v>
      </c>
      <c r="DC49" s="369"/>
      <c r="DD49" s="338" t="s">
        <v>26</v>
      </c>
      <c r="DE49" s="370">
        <f t="shared" si="64"/>
        <v>36887.860065168737</v>
      </c>
      <c r="DF49" s="370">
        <f t="shared" si="65"/>
        <v>4076.1085372011457</v>
      </c>
      <c r="DG49" s="367">
        <f t="shared" si="174"/>
        <v>40963.968602369881</v>
      </c>
      <c r="DH49" s="370">
        <f t="shared" si="137"/>
        <v>7377.5720130337477</v>
      </c>
      <c r="DI49" s="370">
        <f t="shared" si="67"/>
        <v>1844.3930032584369</v>
      </c>
      <c r="DJ49" s="368">
        <f t="shared" si="68"/>
        <v>50185.933618662071</v>
      </c>
      <c r="DK49" s="369"/>
      <c r="DL49" s="338" t="s">
        <v>26</v>
      </c>
      <c r="DM49" s="370">
        <f t="shared" si="200"/>
        <v>37387.860065168737</v>
      </c>
      <c r="DN49" s="370">
        <f t="shared" si="201"/>
        <v>4168.7463972663145</v>
      </c>
      <c r="DO49" s="367">
        <f t="shared" si="176"/>
        <v>41556.606462435055</v>
      </c>
      <c r="DP49" s="370">
        <f t="shared" si="138"/>
        <v>7477.5720130337477</v>
      </c>
      <c r="DQ49" s="370">
        <f t="shared" si="72"/>
        <v>1869.3930032584369</v>
      </c>
      <c r="DR49" s="368">
        <f t="shared" si="73"/>
        <v>50903.571478727245</v>
      </c>
      <c r="DS49" s="369"/>
      <c r="DT49" s="338" t="s">
        <v>26</v>
      </c>
      <c r="DU49" s="370">
        <f t="shared" si="202"/>
        <v>38387.860065168737</v>
      </c>
      <c r="DV49" s="370">
        <f t="shared" si="203"/>
        <v>4280.2463972663145</v>
      </c>
      <c r="DW49" s="367">
        <f t="shared" si="178"/>
        <v>42668.106462435055</v>
      </c>
      <c r="DX49" s="370">
        <f t="shared" si="140"/>
        <v>7677.5720130337477</v>
      </c>
      <c r="DY49" s="370">
        <f t="shared" si="77"/>
        <v>1919.3930032584369</v>
      </c>
      <c r="DZ49" s="368">
        <f t="shared" si="78"/>
        <v>52265.071478727245</v>
      </c>
      <c r="EA49" s="369"/>
      <c r="EB49" s="338" t="s">
        <v>26</v>
      </c>
      <c r="EC49" s="370">
        <f t="shared" si="79"/>
        <v>38771.738665820427</v>
      </c>
      <c r="ED49" s="370">
        <f t="shared" si="204"/>
        <v>4323.0488612389772</v>
      </c>
      <c r="EE49" s="367">
        <f t="shared" si="180"/>
        <v>43094.787527059401</v>
      </c>
      <c r="EF49" s="370">
        <f t="shared" si="141"/>
        <v>7754.3477331640861</v>
      </c>
      <c r="EG49" s="370">
        <f t="shared" si="82"/>
        <v>1938.5869332910215</v>
      </c>
      <c r="EH49" s="368">
        <f t="shared" si="83"/>
        <v>52787.722193514506</v>
      </c>
      <c r="EI49" s="282"/>
      <c r="EJ49" s="338" t="s">
        <v>26</v>
      </c>
      <c r="EK49" s="370">
        <f t="shared" si="205"/>
        <v>39271.738665820427</v>
      </c>
      <c r="EL49" s="370">
        <f t="shared" si="206"/>
        <v>4378.7988612389772</v>
      </c>
      <c r="EM49" s="367">
        <f t="shared" si="182"/>
        <v>43650.537527059401</v>
      </c>
      <c r="EN49" s="370">
        <f t="shared" si="143"/>
        <v>7854.3477331640861</v>
      </c>
      <c r="EO49" s="370">
        <f t="shared" si="87"/>
        <v>1963.5869332910215</v>
      </c>
      <c r="EP49" s="368">
        <f t="shared" si="88"/>
        <v>53468.472193514506</v>
      </c>
      <c r="EQ49" s="282"/>
      <c r="ER49" s="338" t="s">
        <v>26</v>
      </c>
      <c r="ES49" s="370">
        <f t="shared" si="89"/>
        <v>39664.456052478628</v>
      </c>
      <c r="ET49" s="370">
        <f t="shared" si="207"/>
        <v>4422.5868498513673</v>
      </c>
      <c r="EU49" s="367">
        <f t="shared" si="184"/>
        <v>44087.042902329995</v>
      </c>
      <c r="EV49" s="370">
        <f t="shared" si="144"/>
        <v>7932.8912104957262</v>
      </c>
      <c r="EW49" s="370">
        <f t="shared" si="92"/>
        <v>1983.2228026239316</v>
      </c>
      <c r="EX49" s="368">
        <f t="shared" si="93"/>
        <v>54003.156915449654</v>
      </c>
      <c r="EY49" s="282"/>
    </row>
    <row r="50" spans="1:155" x14ac:dyDescent="0.25">
      <c r="C50" s="346"/>
      <c r="D50" s="352" t="s">
        <v>28</v>
      </c>
      <c r="E50" s="305">
        <v>30663</v>
      </c>
      <c r="F50" s="56">
        <f t="shared" si="0"/>
        <v>3296.2725</v>
      </c>
      <c r="G50" s="43">
        <f t="shared" si="1"/>
        <v>33959.272499999999</v>
      </c>
      <c r="H50" s="56">
        <f t="shared" si="208"/>
        <v>6132.6</v>
      </c>
      <c r="I50" s="56">
        <f t="shared" si="2"/>
        <v>1533.15</v>
      </c>
      <c r="J50" s="53">
        <f t="shared" si="3"/>
        <v>41625.022499999999</v>
      </c>
      <c r="L50" s="17" t="s">
        <v>28</v>
      </c>
      <c r="M50" s="33">
        <f t="shared" si="4"/>
        <v>30969.63</v>
      </c>
      <c r="N50" s="56">
        <f t="shared" si="5"/>
        <v>3360.204855</v>
      </c>
      <c r="O50" s="43">
        <f t="shared" si="159"/>
        <v>34329.834855000001</v>
      </c>
      <c r="P50" s="56">
        <f t="shared" si="125"/>
        <v>6193.9260000000004</v>
      </c>
      <c r="Q50" s="56">
        <f t="shared" si="7"/>
        <v>1548.4815000000001</v>
      </c>
      <c r="R50" s="53">
        <f t="shared" si="8"/>
        <v>42072.242355000002</v>
      </c>
      <c r="S50" s="282"/>
      <c r="T50" s="17" t="s">
        <v>28</v>
      </c>
      <c r="U50" s="33">
        <f t="shared" si="9"/>
        <v>31279.326300000001</v>
      </c>
      <c r="V50" s="56">
        <f t="shared" si="10"/>
        <v>3393.8069035500002</v>
      </c>
      <c r="W50" s="43">
        <f t="shared" si="160"/>
        <v>34673.133203550002</v>
      </c>
      <c r="X50" s="56">
        <f t="shared" si="126"/>
        <v>6255.8652600000005</v>
      </c>
      <c r="Y50" s="56">
        <f t="shared" si="12"/>
        <v>1563.9663150000001</v>
      </c>
      <c r="Z50" s="53">
        <f t="shared" si="13"/>
        <v>42492.964778549998</v>
      </c>
      <c r="AA50" s="282"/>
      <c r="AB50" s="17" t="s">
        <v>28</v>
      </c>
      <c r="AC50" s="21">
        <f t="shared" si="113"/>
        <v>31279.326300000001</v>
      </c>
      <c r="AD50" s="56">
        <f t="shared" si="15"/>
        <v>3393.8069035500002</v>
      </c>
      <c r="AE50" s="43">
        <f t="shared" si="161"/>
        <v>34673.133203550002</v>
      </c>
      <c r="AF50" s="56">
        <f t="shared" si="127"/>
        <v>6255.8652600000005</v>
      </c>
      <c r="AG50" s="56">
        <f t="shared" si="17"/>
        <v>1563.9663150000001</v>
      </c>
      <c r="AH50" s="53">
        <f t="shared" si="18"/>
        <v>42492.964778549998</v>
      </c>
      <c r="AI50" s="282"/>
      <c r="AJ50" s="17" t="s">
        <v>28</v>
      </c>
      <c r="AK50" s="33">
        <f t="shared" si="19"/>
        <v>31826.714510250004</v>
      </c>
      <c r="AL50" s="56">
        <f t="shared" si="20"/>
        <v>3485.0252388723752</v>
      </c>
      <c r="AM50" s="43">
        <f t="shared" si="162"/>
        <v>35311.739749122382</v>
      </c>
      <c r="AN50" s="56">
        <f t="shared" si="128"/>
        <v>6365.3429020500007</v>
      </c>
      <c r="AO50" s="56">
        <f t="shared" si="22"/>
        <v>1591.3357255125002</v>
      </c>
      <c r="AP50" s="53">
        <f t="shared" si="23"/>
        <v>43268.418376684887</v>
      </c>
      <c r="AQ50" s="282"/>
      <c r="AR50" s="308" t="s">
        <v>28</v>
      </c>
      <c r="AS50" s="305">
        <f t="shared" si="194"/>
        <v>31985.848082801251</v>
      </c>
      <c r="AT50" s="56">
        <f t="shared" si="25"/>
        <v>3534.4362131495382</v>
      </c>
      <c r="AU50" s="43">
        <f t="shared" si="163"/>
        <v>35520.284295950791</v>
      </c>
      <c r="AV50" s="56">
        <f t="shared" si="129"/>
        <v>6397.1696165602507</v>
      </c>
      <c r="AW50" s="56">
        <f t="shared" si="27"/>
        <v>1599.2924041400627</v>
      </c>
      <c r="AX50" s="53">
        <f t="shared" si="28"/>
        <v>43516.746316651101</v>
      </c>
      <c r="AY50" s="282"/>
      <c r="AZ50" s="308" t="s">
        <v>28</v>
      </c>
      <c r="BA50" s="305">
        <f t="shared" si="29"/>
        <v>32625.565044457275</v>
      </c>
      <c r="BB50" s="56">
        <f t="shared" si="30"/>
        <v>3605.1249374125291</v>
      </c>
      <c r="BC50" s="43">
        <f t="shared" si="164"/>
        <v>36230.6899818698</v>
      </c>
      <c r="BD50" s="56">
        <f t="shared" si="130"/>
        <v>6525.1130088914551</v>
      </c>
      <c r="BE50" s="56">
        <f t="shared" si="32"/>
        <v>1631.2782522228638</v>
      </c>
      <c r="BF50" s="53">
        <f t="shared" si="33"/>
        <v>44387.081242984124</v>
      </c>
      <c r="BG50" s="282"/>
      <c r="BH50" s="17" t="s">
        <v>28</v>
      </c>
      <c r="BI50" s="378">
        <f t="shared" si="195"/>
        <v>33125.565044457275</v>
      </c>
      <c r="BJ50" s="370">
        <f t="shared" si="35"/>
        <v>3660.3749374125291</v>
      </c>
      <c r="BK50" s="367">
        <f t="shared" si="166"/>
        <v>36785.9399818698</v>
      </c>
      <c r="BL50" s="370">
        <f t="shared" si="131"/>
        <v>6625.1130088914551</v>
      </c>
      <c r="BM50" s="370">
        <f t="shared" si="37"/>
        <v>1656.2782522228638</v>
      </c>
      <c r="BN50" s="368">
        <f t="shared" si="38"/>
        <v>45067.331242984124</v>
      </c>
      <c r="BO50" s="369"/>
      <c r="BP50" s="338" t="s">
        <v>28</v>
      </c>
      <c r="BQ50" s="370">
        <f t="shared" si="196"/>
        <v>33625.565044457275</v>
      </c>
      <c r="BR50" s="370">
        <f t="shared" si="40"/>
        <v>3715.6249374125291</v>
      </c>
      <c r="BS50" s="367">
        <f t="shared" si="167"/>
        <v>37341.1899818698</v>
      </c>
      <c r="BT50" s="370">
        <f t="shared" si="132"/>
        <v>6725.1130088914551</v>
      </c>
      <c r="BU50" s="370">
        <f t="shared" si="42"/>
        <v>1681.2782522228638</v>
      </c>
      <c r="BV50" s="368">
        <f t="shared" si="43"/>
        <v>45747.581242984124</v>
      </c>
      <c r="BW50" s="369"/>
      <c r="BX50" s="338" t="s">
        <v>28</v>
      </c>
      <c r="BY50" s="378">
        <f t="shared" si="197"/>
        <v>35134.331995790992</v>
      </c>
      <c r="BZ50" s="370">
        <f t="shared" si="45"/>
        <v>3882.3436855349046</v>
      </c>
      <c r="CA50" s="367">
        <f t="shared" si="169"/>
        <v>39016.675681325898</v>
      </c>
      <c r="CB50" s="370">
        <f t="shared" si="133"/>
        <v>7026.8663991581989</v>
      </c>
      <c r="CC50" s="370">
        <f t="shared" si="47"/>
        <v>1756.7165997895497</v>
      </c>
      <c r="CD50" s="368">
        <f t="shared" si="48"/>
        <v>47800.258680273648</v>
      </c>
      <c r="CE50" s="282"/>
      <c r="CF50" s="338" t="s">
        <v>28</v>
      </c>
      <c r="CG50" s="370">
        <f t="shared" si="117"/>
        <v>35837.018635706809</v>
      </c>
      <c r="CH50" s="370">
        <f t="shared" si="50"/>
        <v>3959.9905592456025</v>
      </c>
      <c r="CI50" s="367">
        <f t="shared" si="170"/>
        <v>39797.009194952414</v>
      </c>
      <c r="CJ50" s="370">
        <f t="shared" si="134"/>
        <v>7167.4037271413617</v>
      </c>
      <c r="CK50" s="370">
        <f t="shared" si="52"/>
        <v>1791.8509317853404</v>
      </c>
      <c r="CL50" s="368">
        <f t="shared" si="53"/>
        <v>48756.263853879114</v>
      </c>
      <c r="CM50" s="282"/>
      <c r="CN50" s="338" t="s">
        <v>28</v>
      </c>
      <c r="CO50" s="370">
        <f t="shared" si="198"/>
        <v>36587.018635706809</v>
      </c>
      <c r="CP50" s="370">
        <f t="shared" si="55"/>
        <v>4042.8655592456025</v>
      </c>
      <c r="CQ50" s="367">
        <f t="shared" si="172"/>
        <v>40629.884194952414</v>
      </c>
      <c r="CR50" s="370">
        <f t="shared" si="135"/>
        <v>7317.4037271413617</v>
      </c>
      <c r="CS50" s="370">
        <f t="shared" si="57"/>
        <v>1829.3509317853404</v>
      </c>
      <c r="CT50" s="368">
        <f t="shared" si="58"/>
        <v>49776.638853879114</v>
      </c>
      <c r="CU50" s="369"/>
      <c r="CV50" s="338" t="s">
        <v>28</v>
      </c>
      <c r="CW50" s="370">
        <f t="shared" si="199"/>
        <v>37712.018635706809</v>
      </c>
      <c r="CX50" s="370">
        <f t="shared" si="60"/>
        <v>4167.1780592456025</v>
      </c>
      <c r="CY50" s="367">
        <f t="shared" si="173"/>
        <v>41879.196694952414</v>
      </c>
      <c r="CZ50" s="370">
        <f t="shared" si="136"/>
        <v>7542.4037271413617</v>
      </c>
      <c r="DA50" s="370">
        <f t="shared" si="62"/>
        <v>1885.6009317853404</v>
      </c>
      <c r="DB50" s="368">
        <f t="shared" si="63"/>
        <v>51307.201353879114</v>
      </c>
      <c r="DC50" s="369"/>
      <c r="DD50" s="338" t="s">
        <v>28</v>
      </c>
      <c r="DE50" s="370">
        <f t="shared" si="64"/>
        <v>38089.138822063876</v>
      </c>
      <c r="DF50" s="370">
        <f t="shared" si="65"/>
        <v>4208.849839838058</v>
      </c>
      <c r="DG50" s="367">
        <f t="shared" si="174"/>
        <v>42297.988661901938</v>
      </c>
      <c r="DH50" s="370">
        <f t="shared" si="137"/>
        <v>7617.8277644127757</v>
      </c>
      <c r="DI50" s="370">
        <f t="shared" si="67"/>
        <v>1904.4569411031939</v>
      </c>
      <c r="DJ50" s="368">
        <f t="shared" si="68"/>
        <v>51820.273367417904</v>
      </c>
      <c r="DK50" s="369"/>
      <c r="DL50" s="338" t="s">
        <v>28</v>
      </c>
      <c r="DM50" s="370">
        <f t="shared" si="200"/>
        <v>38589.138822063876</v>
      </c>
      <c r="DN50" s="370">
        <f t="shared" si="201"/>
        <v>4302.6889786601223</v>
      </c>
      <c r="DO50" s="367">
        <f t="shared" si="176"/>
        <v>42891.827800724001</v>
      </c>
      <c r="DP50" s="370">
        <f t="shared" si="138"/>
        <v>7717.8277644127757</v>
      </c>
      <c r="DQ50" s="370">
        <f t="shared" si="72"/>
        <v>1929.4569411031939</v>
      </c>
      <c r="DR50" s="368">
        <f t="shared" si="73"/>
        <v>52539.112506239966</v>
      </c>
      <c r="DS50" s="369"/>
      <c r="DT50" s="338" t="s">
        <v>28</v>
      </c>
      <c r="DU50" s="370">
        <f t="shared" si="202"/>
        <v>39589.138822063876</v>
      </c>
      <c r="DV50" s="370">
        <f t="shared" si="203"/>
        <v>4414.1889786601223</v>
      </c>
      <c r="DW50" s="367">
        <f t="shared" si="178"/>
        <v>44003.327800724001</v>
      </c>
      <c r="DX50" s="370">
        <f t="shared" si="140"/>
        <v>7917.8277644127757</v>
      </c>
      <c r="DY50" s="370">
        <f t="shared" si="77"/>
        <v>1979.4569411031939</v>
      </c>
      <c r="DZ50" s="368">
        <f t="shared" si="78"/>
        <v>53900.612506239966</v>
      </c>
      <c r="EA50" s="369"/>
      <c r="EB50" s="338" t="s">
        <v>28</v>
      </c>
      <c r="EC50" s="370">
        <f t="shared" si="79"/>
        <v>39985.030210284516</v>
      </c>
      <c r="ED50" s="370">
        <f t="shared" si="204"/>
        <v>4458.3308684467238</v>
      </c>
      <c r="EE50" s="367">
        <f t="shared" si="180"/>
        <v>44443.361078731243</v>
      </c>
      <c r="EF50" s="370">
        <f t="shared" si="141"/>
        <v>7997.0060420569034</v>
      </c>
      <c r="EG50" s="370">
        <f t="shared" si="82"/>
        <v>1999.2515105142259</v>
      </c>
      <c r="EH50" s="368">
        <f t="shared" si="83"/>
        <v>54439.618631302372</v>
      </c>
      <c r="EI50" s="282"/>
      <c r="EJ50" s="338" t="s">
        <v>28</v>
      </c>
      <c r="EK50" s="370">
        <f t="shared" si="205"/>
        <v>40485.030210284516</v>
      </c>
      <c r="EL50" s="370">
        <f t="shared" si="206"/>
        <v>4514.0808684467238</v>
      </c>
      <c r="EM50" s="367">
        <f t="shared" si="182"/>
        <v>44999.111078731243</v>
      </c>
      <c r="EN50" s="370">
        <f t="shared" si="143"/>
        <v>8097.0060420569034</v>
      </c>
      <c r="EO50" s="370">
        <f t="shared" si="87"/>
        <v>2024.2515105142259</v>
      </c>
      <c r="EP50" s="368">
        <f t="shared" si="88"/>
        <v>55120.368631302372</v>
      </c>
      <c r="EQ50" s="282"/>
      <c r="ER50" s="338" t="s">
        <v>28</v>
      </c>
      <c r="ES50" s="370">
        <f t="shared" si="89"/>
        <v>40889.880512387361</v>
      </c>
      <c r="ET50" s="370">
        <f t="shared" si="207"/>
        <v>4559.2216771311905</v>
      </c>
      <c r="EU50" s="367">
        <f t="shared" si="184"/>
        <v>45449.102189518555</v>
      </c>
      <c r="EV50" s="370">
        <f t="shared" si="144"/>
        <v>8177.9761024774725</v>
      </c>
      <c r="EW50" s="370">
        <f t="shared" si="92"/>
        <v>2044.4940256193681</v>
      </c>
      <c r="EX50" s="368">
        <f t="shared" si="93"/>
        <v>55671.572317615392</v>
      </c>
      <c r="EY50" s="282"/>
    </row>
    <row r="51" spans="1:155" ht="15" customHeight="1" x14ac:dyDescent="0.25">
      <c r="C51" s="346"/>
      <c r="D51" s="352" t="s">
        <v>29</v>
      </c>
      <c r="E51" s="305">
        <v>31731</v>
      </c>
      <c r="F51" s="56">
        <f t="shared" si="0"/>
        <v>3411.0825</v>
      </c>
      <c r="G51" s="43">
        <f t="shared" si="1"/>
        <v>35142.082499999997</v>
      </c>
      <c r="H51" s="56">
        <f t="shared" si="208"/>
        <v>6346.2000000000007</v>
      </c>
      <c r="I51" s="56">
        <f t="shared" si="2"/>
        <v>1586.5500000000002</v>
      </c>
      <c r="J51" s="53">
        <f t="shared" si="3"/>
        <v>43074.832500000004</v>
      </c>
      <c r="L51" s="17" t="s">
        <v>29</v>
      </c>
      <c r="M51" s="33">
        <f t="shared" si="4"/>
        <v>32048.31</v>
      </c>
      <c r="N51" s="56">
        <f t="shared" si="5"/>
        <v>3477.2416350000003</v>
      </c>
      <c r="O51" s="43">
        <f t="shared" si="159"/>
        <v>35525.551635000003</v>
      </c>
      <c r="P51" s="56">
        <f t="shared" si="125"/>
        <v>6409.6620000000003</v>
      </c>
      <c r="Q51" s="56">
        <f t="shared" si="7"/>
        <v>1602.4155000000001</v>
      </c>
      <c r="R51" s="53">
        <f t="shared" si="8"/>
        <v>43537.62913500001</v>
      </c>
      <c r="S51" s="282"/>
      <c r="T51" s="17" t="s">
        <v>29</v>
      </c>
      <c r="U51" s="33">
        <f t="shared" si="9"/>
        <v>32368.793100000003</v>
      </c>
      <c r="V51" s="56">
        <f t="shared" si="10"/>
        <v>3512.01405135</v>
      </c>
      <c r="W51" s="43">
        <f t="shared" si="160"/>
        <v>35880.807151350004</v>
      </c>
      <c r="X51" s="56">
        <f t="shared" si="126"/>
        <v>6473.7586200000005</v>
      </c>
      <c r="Y51" s="56">
        <f t="shared" si="12"/>
        <v>1618.4396550000001</v>
      </c>
      <c r="Z51" s="53">
        <f t="shared" si="13"/>
        <v>43973.005426350006</v>
      </c>
      <c r="AA51" s="282"/>
      <c r="AB51" s="17" t="s">
        <v>29</v>
      </c>
      <c r="AC51" s="21">
        <f t="shared" si="113"/>
        <v>32368.793100000003</v>
      </c>
      <c r="AD51" s="56">
        <f t="shared" si="15"/>
        <v>3512.01405135</v>
      </c>
      <c r="AE51" s="43">
        <f t="shared" si="161"/>
        <v>35880.807151350004</v>
      </c>
      <c r="AF51" s="56">
        <f t="shared" si="127"/>
        <v>6473.7586200000005</v>
      </c>
      <c r="AG51" s="56">
        <f t="shared" si="17"/>
        <v>1618.4396550000001</v>
      </c>
      <c r="AH51" s="53">
        <f t="shared" si="18"/>
        <v>43973.005426350006</v>
      </c>
      <c r="AI51" s="282"/>
      <c r="AJ51" s="17" t="s">
        <v>29</v>
      </c>
      <c r="AK51" s="33">
        <f t="shared" si="19"/>
        <v>32935.246979250005</v>
      </c>
      <c r="AL51" s="56">
        <f t="shared" si="20"/>
        <v>3606.4095442278754</v>
      </c>
      <c r="AM51" s="43">
        <f t="shared" si="162"/>
        <v>36541.656523477883</v>
      </c>
      <c r="AN51" s="56">
        <f t="shared" si="128"/>
        <v>6587.049395850001</v>
      </c>
      <c r="AO51" s="56">
        <f t="shared" si="22"/>
        <v>1646.7623489625003</v>
      </c>
      <c r="AP51" s="53">
        <f t="shared" si="23"/>
        <v>44775.46826829038</v>
      </c>
      <c r="AQ51" s="282"/>
      <c r="AR51" s="308" t="s">
        <v>29</v>
      </c>
      <c r="AS51" s="305">
        <f t="shared" si="114"/>
        <v>32935.246979250005</v>
      </c>
      <c r="AT51" s="56">
        <f t="shared" si="25"/>
        <v>3639.3447912071256</v>
      </c>
      <c r="AU51" s="43">
        <f t="shared" si="163"/>
        <v>36574.591770457133</v>
      </c>
      <c r="AV51" s="56">
        <f t="shared" si="129"/>
        <v>6587.049395850001</v>
      </c>
      <c r="AW51" s="56">
        <f t="shared" si="27"/>
        <v>1646.7623489625003</v>
      </c>
      <c r="AX51" s="53">
        <f t="shared" si="28"/>
        <v>44808.403515269631</v>
      </c>
      <c r="AY51" s="282"/>
      <c r="AZ51" s="308" t="s">
        <v>29</v>
      </c>
      <c r="BA51" s="305">
        <f t="shared" si="29"/>
        <v>33593.951918835002</v>
      </c>
      <c r="BB51" s="56">
        <f t="shared" si="30"/>
        <v>3712.1316870312676</v>
      </c>
      <c r="BC51" s="43">
        <f t="shared" si="164"/>
        <v>37306.083605866268</v>
      </c>
      <c r="BD51" s="56">
        <f t="shared" si="130"/>
        <v>6718.790383767001</v>
      </c>
      <c r="BE51" s="56">
        <f t="shared" si="32"/>
        <v>1679.6975959417503</v>
      </c>
      <c r="BF51" s="53">
        <f t="shared" si="33"/>
        <v>45704.571585575017</v>
      </c>
      <c r="BG51" s="282"/>
      <c r="BH51" s="17" t="s">
        <v>29</v>
      </c>
      <c r="BI51" s="378">
        <f t="shared" si="195"/>
        <v>34093.951918835002</v>
      </c>
      <c r="BJ51" s="370">
        <f t="shared" si="35"/>
        <v>3767.3816870312676</v>
      </c>
      <c r="BK51" s="367">
        <f t="shared" si="166"/>
        <v>37861.333605866268</v>
      </c>
      <c r="BL51" s="370">
        <f t="shared" si="131"/>
        <v>6818.790383767001</v>
      </c>
      <c r="BM51" s="370">
        <f t="shared" si="37"/>
        <v>1704.6975959417503</v>
      </c>
      <c r="BN51" s="368">
        <f t="shared" si="38"/>
        <v>46384.821585575017</v>
      </c>
      <c r="BO51" s="369"/>
      <c r="BP51" s="338" t="s">
        <v>29</v>
      </c>
      <c r="BQ51" s="370">
        <f t="shared" si="196"/>
        <v>34593.951918835002</v>
      </c>
      <c r="BR51" s="370">
        <f t="shared" si="40"/>
        <v>3822.6316870312676</v>
      </c>
      <c r="BS51" s="367">
        <f t="shared" si="167"/>
        <v>38416.583605866268</v>
      </c>
      <c r="BT51" s="370">
        <f t="shared" si="132"/>
        <v>6918.790383767001</v>
      </c>
      <c r="BU51" s="370">
        <f t="shared" si="42"/>
        <v>1729.6975959417503</v>
      </c>
      <c r="BV51" s="368">
        <f t="shared" si="43"/>
        <v>47065.071585575017</v>
      </c>
      <c r="BW51" s="369"/>
      <c r="BX51" s="338" t="s">
        <v>29</v>
      </c>
      <c r="BY51" s="378">
        <f t="shared" si="197"/>
        <v>36131.770476400052</v>
      </c>
      <c r="BZ51" s="370">
        <f t="shared" si="45"/>
        <v>3992.5606376422056</v>
      </c>
      <c r="CA51" s="367">
        <f t="shared" si="169"/>
        <v>40124.331114042259</v>
      </c>
      <c r="CB51" s="370">
        <f t="shared" si="133"/>
        <v>7226.3540952800104</v>
      </c>
      <c r="CC51" s="370">
        <f t="shared" si="47"/>
        <v>1806.5885238200026</v>
      </c>
      <c r="CD51" s="368">
        <f t="shared" si="48"/>
        <v>49157.273733142269</v>
      </c>
      <c r="CE51" s="282"/>
      <c r="CF51" s="338" t="s">
        <v>29</v>
      </c>
      <c r="CG51" s="370">
        <f t="shared" si="117"/>
        <v>36854.405885928056</v>
      </c>
      <c r="CH51" s="370">
        <f t="shared" si="50"/>
        <v>4072.4118503950504</v>
      </c>
      <c r="CI51" s="367">
        <f t="shared" si="170"/>
        <v>40926.817736323108</v>
      </c>
      <c r="CJ51" s="370">
        <f t="shared" si="134"/>
        <v>7370.8811771856117</v>
      </c>
      <c r="CK51" s="370">
        <f t="shared" si="52"/>
        <v>1842.7202942964029</v>
      </c>
      <c r="CL51" s="368">
        <f t="shared" si="53"/>
        <v>50140.41920780512</v>
      </c>
      <c r="CM51" s="282"/>
      <c r="CN51" s="338" t="s">
        <v>29</v>
      </c>
      <c r="CO51" s="370">
        <f t="shared" si="198"/>
        <v>37604.405885928056</v>
      </c>
      <c r="CP51" s="370">
        <f t="shared" si="55"/>
        <v>4155.2868503950504</v>
      </c>
      <c r="CQ51" s="367">
        <f t="shared" si="172"/>
        <v>41759.692736323108</v>
      </c>
      <c r="CR51" s="370">
        <f t="shared" si="135"/>
        <v>7520.8811771856117</v>
      </c>
      <c r="CS51" s="370">
        <f t="shared" si="57"/>
        <v>1880.2202942964029</v>
      </c>
      <c r="CT51" s="368">
        <f t="shared" si="58"/>
        <v>51160.79420780512</v>
      </c>
      <c r="CU51" s="369"/>
      <c r="CV51" s="338" t="s">
        <v>29</v>
      </c>
      <c r="CW51" s="370">
        <f t="shared" si="199"/>
        <v>38729.405885928056</v>
      </c>
      <c r="CX51" s="370">
        <f t="shared" si="60"/>
        <v>4279.5993503950504</v>
      </c>
      <c r="CY51" s="367">
        <f t="shared" si="173"/>
        <v>43009.005236323108</v>
      </c>
      <c r="CZ51" s="370">
        <f t="shared" si="136"/>
        <v>7745.8811771856117</v>
      </c>
      <c r="DA51" s="370">
        <f t="shared" si="62"/>
        <v>1936.4702942964029</v>
      </c>
      <c r="DB51" s="368">
        <f t="shared" si="63"/>
        <v>52691.35670780512</v>
      </c>
      <c r="DC51" s="369"/>
      <c r="DD51" s="338" t="s">
        <v>29</v>
      </c>
      <c r="DE51" s="370">
        <f t="shared" si="64"/>
        <v>39116.699944787339</v>
      </c>
      <c r="DF51" s="370">
        <f t="shared" si="65"/>
        <v>4322.3953438990011</v>
      </c>
      <c r="DG51" s="367">
        <f t="shared" si="174"/>
        <v>43439.095288686338</v>
      </c>
      <c r="DH51" s="370">
        <f t="shared" si="137"/>
        <v>7823.3399889574684</v>
      </c>
      <c r="DI51" s="370">
        <f t="shared" si="67"/>
        <v>1955.8349972393671</v>
      </c>
      <c r="DJ51" s="368">
        <f t="shared" si="68"/>
        <v>53218.270274883173</v>
      </c>
      <c r="DK51" s="369"/>
      <c r="DL51" s="338" t="s">
        <v>29</v>
      </c>
      <c r="DM51" s="370">
        <f t="shared" si="200"/>
        <v>39616.699944787339</v>
      </c>
      <c r="DN51" s="370">
        <f t="shared" si="201"/>
        <v>4417.262043843788</v>
      </c>
      <c r="DO51" s="367">
        <f t="shared" si="176"/>
        <v>44033.961988631127</v>
      </c>
      <c r="DP51" s="370">
        <f t="shared" si="138"/>
        <v>7923.3399889574684</v>
      </c>
      <c r="DQ51" s="370">
        <f t="shared" si="72"/>
        <v>1980.8349972393671</v>
      </c>
      <c r="DR51" s="368">
        <f t="shared" si="73"/>
        <v>53938.136974827961</v>
      </c>
      <c r="DS51" s="369"/>
      <c r="DT51" s="338" t="s">
        <v>29</v>
      </c>
      <c r="DU51" s="370">
        <f t="shared" si="202"/>
        <v>40616.699944787339</v>
      </c>
      <c r="DV51" s="370">
        <f t="shared" si="203"/>
        <v>4528.762043843788</v>
      </c>
      <c r="DW51" s="367">
        <f t="shared" si="178"/>
        <v>45145.461988631127</v>
      </c>
      <c r="DX51" s="370">
        <f t="shared" si="140"/>
        <v>8123.3399889574684</v>
      </c>
      <c r="DY51" s="370">
        <f t="shared" si="77"/>
        <v>2030.8349972393671</v>
      </c>
      <c r="DZ51" s="368">
        <f t="shared" si="78"/>
        <v>55299.636974827961</v>
      </c>
      <c r="EA51" s="369"/>
      <c r="EB51" s="338" t="s">
        <v>29</v>
      </c>
      <c r="EC51" s="370">
        <f t="shared" si="79"/>
        <v>41022.866944235211</v>
      </c>
      <c r="ED51" s="370">
        <f t="shared" si="204"/>
        <v>4574.0496642822263</v>
      </c>
      <c r="EE51" s="367">
        <f t="shared" si="180"/>
        <v>45596.916608517437</v>
      </c>
      <c r="EF51" s="370">
        <f t="shared" si="141"/>
        <v>8204.5733888470422</v>
      </c>
      <c r="EG51" s="370">
        <f t="shared" si="82"/>
        <v>2051.1433472117606</v>
      </c>
      <c r="EH51" s="368">
        <f t="shared" si="83"/>
        <v>55852.633344576243</v>
      </c>
      <c r="EI51" s="282"/>
      <c r="EJ51" s="338" t="s">
        <v>29</v>
      </c>
      <c r="EK51" s="370">
        <f t="shared" si="205"/>
        <v>41522.866944235211</v>
      </c>
      <c r="EL51" s="370">
        <f t="shared" si="206"/>
        <v>4629.7996642822263</v>
      </c>
      <c r="EM51" s="367">
        <f t="shared" si="182"/>
        <v>46152.666608517437</v>
      </c>
      <c r="EN51" s="370">
        <f t="shared" si="143"/>
        <v>8304.5733888470422</v>
      </c>
      <c r="EO51" s="370">
        <f t="shared" si="87"/>
        <v>2076.1433472117606</v>
      </c>
      <c r="EP51" s="368">
        <f t="shared" si="88"/>
        <v>56533.383344576243</v>
      </c>
      <c r="EQ51" s="282"/>
      <c r="ER51" s="338" t="s">
        <v>29</v>
      </c>
      <c r="ES51" s="370">
        <f t="shared" si="89"/>
        <v>41938.095613677564</v>
      </c>
      <c r="ET51" s="370">
        <f t="shared" si="207"/>
        <v>4676.0976609250483</v>
      </c>
      <c r="EU51" s="367">
        <f t="shared" si="184"/>
        <v>46614.193274602614</v>
      </c>
      <c r="EV51" s="370">
        <f t="shared" si="144"/>
        <v>8387.6191227355139</v>
      </c>
      <c r="EW51" s="370">
        <f t="shared" si="92"/>
        <v>2096.9047806838785</v>
      </c>
      <c r="EX51" s="368">
        <f t="shared" si="93"/>
        <v>57098.717178022009</v>
      </c>
      <c r="EY51" s="282"/>
    </row>
    <row r="52" spans="1:155" x14ac:dyDescent="0.25">
      <c r="C52" s="346"/>
      <c r="D52" s="352" t="s">
        <v>31</v>
      </c>
      <c r="E52" s="305">
        <v>32454</v>
      </c>
      <c r="F52" s="56">
        <f t="shared" si="0"/>
        <v>3488.8049999999998</v>
      </c>
      <c r="G52" s="43">
        <f t="shared" si="1"/>
        <v>35942.805</v>
      </c>
      <c r="H52" s="56">
        <f t="shared" si="208"/>
        <v>6490.8</v>
      </c>
      <c r="I52" s="56">
        <f t="shared" si="2"/>
        <v>1622.7</v>
      </c>
      <c r="J52" s="53">
        <f t="shared" si="3"/>
        <v>44056.305</v>
      </c>
      <c r="L52" s="17" t="s">
        <v>31</v>
      </c>
      <c r="M52" s="33">
        <f t="shared" si="4"/>
        <v>32778.54</v>
      </c>
      <c r="N52" s="56">
        <f t="shared" si="5"/>
        <v>3556.4715900000001</v>
      </c>
      <c r="O52" s="43">
        <f t="shared" si="159"/>
        <v>36335.011590000002</v>
      </c>
      <c r="P52" s="56">
        <f t="shared" si="125"/>
        <v>6555.7080000000005</v>
      </c>
      <c r="Q52" s="56">
        <f t="shared" si="7"/>
        <v>1638.9270000000001</v>
      </c>
      <c r="R52" s="53">
        <f t="shared" si="8"/>
        <v>44529.646590000004</v>
      </c>
      <c r="S52" s="282"/>
      <c r="T52" s="17" t="s">
        <v>31</v>
      </c>
      <c r="U52" s="33">
        <f t="shared" si="9"/>
        <v>33106.325400000002</v>
      </c>
      <c r="V52" s="56">
        <f t="shared" si="10"/>
        <v>3592.0363059000001</v>
      </c>
      <c r="W52" s="43">
        <f t="shared" si="160"/>
        <v>36698.361705900003</v>
      </c>
      <c r="X52" s="56">
        <f t="shared" si="126"/>
        <v>6621.265080000001</v>
      </c>
      <c r="Y52" s="56">
        <f t="shared" si="12"/>
        <v>1655.3162700000003</v>
      </c>
      <c r="Z52" s="53">
        <f t="shared" si="13"/>
        <v>44974.94305590001</v>
      </c>
      <c r="AA52" s="282"/>
      <c r="AB52" s="17" t="s">
        <v>31</v>
      </c>
      <c r="AC52" s="21">
        <f t="shared" si="113"/>
        <v>33106.325400000002</v>
      </c>
      <c r="AD52" s="56">
        <f t="shared" si="15"/>
        <v>3592.0363059000001</v>
      </c>
      <c r="AE52" s="43">
        <f t="shared" si="161"/>
        <v>36698.361705900003</v>
      </c>
      <c r="AF52" s="56">
        <f t="shared" si="127"/>
        <v>6621.265080000001</v>
      </c>
      <c r="AG52" s="56">
        <f t="shared" si="17"/>
        <v>1655.3162700000003</v>
      </c>
      <c r="AH52" s="53">
        <f t="shared" si="18"/>
        <v>44974.94305590001</v>
      </c>
      <c r="AI52" s="282"/>
      <c r="AJ52" s="17" t="s">
        <v>31</v>
      </c>
      <c r="AK52" s="33">
        <f t="shared" si="19"/>
        <v>33685.686094500001</v>
      </c>
      <c r="AL52" s="56">
        <f t="shared" si="20"/>
        <v>3688.5826273477501</v>
      </c>
      <c r="AM52" s="43">
        <f t="shared" si="162"/>
        <v>37374.268721847751</v>
      </c>
      <c r="AN52" s="56">
        <f t="shared" si="128"/>
        <v>6737.1372189000003</v>
      </c>
      <c r="AO52" s="56">
        <f t="shared" si="22"/>
        <v>1684.2843047250001</v>
      </c>
      <c r="AP52" s="53">
        <f t="shared" si="23"/>
        <v>45795.690245472753</v>
      </c>
      <c r="AQ52" s="282"/>
      <c r="AR52" s="308" t="s">
        <v>31</v>
      </c>
      <c r="AS52" s="305">
        <f t="shared" si="114"/>
        <v>33685.686094500001</v>
      </c>
      <c r="AT52" s="56">
        <f t="shared" si="25"/>
        <v>3722.26831344225</v>
      </c>
      <c r="AU52" s="43">
        <f t="shared" si="163"/>
        <v>37407.954407942249</v>
      </c>
      <c r="AV52" s="56">
        <f t="shared" si="129"/>
        <v>6737.1372189000003</v>
      </c>
      <c r="AW52" s="56">
        <f t="shared" si="27"/>
        <v>1684.2843047250001</v>
      </c>
      <c r="AX52" s="53">
        <f t="shared" si="28"/>
        <v>45829.375931567251</v>
      </c>
      <c r="AY52" s="282"/>
      <c r="AZ52" s="308" t="s">
        <v>31</v>
      </c>
      <c r="BA52" s="305">
        <f t="shared" si="29"/>
        <v>34359.399816390003</v>
      </c>
      <c r="BB52" s="56">
        <f t="shared" si="30"/>
        <v>3796.7136797110952</v>
      </c>
      <c r="BC52" s="43">
        <f t="shared" si="164"/>
        <v>38156.113496101098</v>
      </c>
      <c r="BD52" s="56">
        <f t="shared" si="130"/>
        <v>6871.879963278001</v>
      </c>
      <c r="BE52" s="56">
        <f t="shared" si="32"/>
        <v>1717.9699908195003</v>
      </c>
      <c r="BF52" s="53">
        <f t="shared" si="33"/>
        <v>46745.9634501986</v>
      </c>
      <c r="BG52" s="282"/>
      <c r="BH52" s="17" t="s">
        <v>31</v>
      </c>
      <c r="BI52" s="378">
        <f t="shared" si="195"/>
        <v>34859.399816390003</v>
      </c>
      <c r="BJ52" s="370">
        <f t="shared" si="35"/>
        <v>3851.9636797110952</v>
      </c>
      <c r="BK52" s="367">
        <f t="shared" si="166"/>
        <v>38711.363496101098</v>
      </c>
      <c r="BL52" s="370">
        <f t="shared" si="131"/>
        <v>6971.879963278001</v>
      </c>
      <c r="BM52" s="370">
        <f t="shared" si="37"/>
        <v>1742.9699908195003</v>
      </c>
      <c r="BN52" s="368">
        <f t="shared" si="38"/>
        <v>47426.2134501986</v>
      </c>
      <c r="BO52" s="369"/>
      <c r="BP52" s="338" t="s">
        <v>31</v>
      </c>
      <c r="BQ52" s="370">
        <f t="shared" si="196"/>
        <v>35359.399816390003</v>
      </c>
      <c r="BR52" s="370">
        <f t="shared" si="40"/>
        <v>3907.2136797110952</v>
      </c>
      <c r="BS52" s="367">
        <f t="shared" si="167"/>
        <v>39266.613496101098</v>
      </c>
      <c r="BT52" s="370">
        <f t="shared" si="132"/>
        <v>7071.879963278001</v>
      </c>
      <c r="BU52" s="370">
        <f t="shared" si="42"/>
        <v>1767.9699908195003</v>
      </c>
      <c r="BV52" s="368">
        <f t="shared" si="43"/>
        <v>48106.4634501986</v>
      </c>
      <c r="BW52" s="369"/>
      <c r="BX52" s="338" t="s">
        <v>31</v>
      </c>
      <c r="BY52" s="378">
        <f t="shared" si="197"/>
        <v>36920.181810881702</v>
      </c>
      <c r="BZ52" s="370">
        <f t="shared" si="45"/>
        <v>4079.680090102428</v>
      </c>
      <c r="CA52" s="367">
        <f t="shared" si="169"/>
        <v>40999.861900984128</v>
      </c>
      <c r="CB52" s="370">
        <f t="shared" si="133"/>
        <v>7384.0363621763408</v>
      </c>
      <c r="CC52" s="370">
        <f t="shared" si="47"/>
        <v>1846.0090905440852</v>
      </c>
      <c r="CD52" s="368">
        <f t="shared" si="48"/>
        <v>50229.907353704555</v>
      </c>
      <c r="CE52" s="282"/>
      <c r="CF52" s="338" t="s">
        <v>31</v>
      </c>
      <c r="CG52" s="370">
        <f t="shared" si="117"/>
        <v>37658.585447099336</v>
      </c>
      <c r="CH52" s="370">
        <f t="shared" si="50"/>
        <v>4161.2736919044764</v>
      </c>
      <c r="CI52" s="367">
        <f t="shared" si="170"/>
        <v>41819.859139003813</v>
      </c>
      <c r="CJ52" s="370">
        <f t="shared" si="134"/>
        <v>7531.717089419868</v>
      </c>
      <c r="CK52" s="370">
        <f t="shared" si="52"/>
        <v>1882.929272354967</v>
      </c>
      <c r="CL52" s="368">
        <f t="shared" si="53"/>
        <v>51234.50550077865</v>
      </c>
      <c r="CM52" s="282"/>
      <c r="CN52" s="338" t="s">
        <v>31</v>
      </c>
      <c r="CO52" s="370">
        <f t="shared" si="198"/>
        <v>38408.585447099336</v>
      </c>
      <c r="CP52" s="370">
        <f t="shared" si="55"/>
        <v>4244.1486919044764</v>
      </c>
      <c r="CQ52" s="367">
        <f t="shared" si="172"/>
        <v>42652.734139003813</v>
      </c>
      <c r="CR52" s="370">
        <f t="shared" si="135"/>
        <v>7681.717089419868</v>
      </c>
      <c r="CS52" s="370">
        <f t="shared" si="57"/>
        <v>1920.429272354967</v>
      </c>
      <c r="CT52" s="368">
        <f t="shared" si="58"/>
        <v>52254.88050077865</v>
      </c>
      <c r="CU52" s="369"/>
      <c r="CV52" s="338" t="s">
        <v>31</v>
      </c>
      <c r="CW52" s="370">
        <f t="shared" si="199"/>
        <v>39533.585447099336</v>
      </c>
      <c r="CX52" s="370">
        <f t="shared" si="60"/>
        <v>4368.4611919044764</v>
      </c>
      <c r="CY52" s="367">
        <f t="shared" si="173"/>
        <v>43902.046639003813</v>
      </c>
      <c r="CZ52" s="370">
        <f t="shared" si="136"/>
        <v>7906.717089419868</v>
      </c>
      <c r="DA52" s="370">
        <f t="shared" si="62"/>
        <v>1976.679272354967</v>
      </c>
      <c r="DB52" s="368">
        <f t="shared" si="63"/>
        <v>53785.44300077865</v>
      </c>
      <c r="DC52" s="369"/>
      <c r="DD52" s="338" t="s">
        <v>31</v>
      </c>
      <c r="DE52" s="370">
        <f t="shared" si="64"/>
        <v>39928.921301570328</v>
      </c>
      <c r="DF52" s="370">
        <f t="shared" si="65"/>
        <v>4412.1458038235214</v>
      </c>
      <c r="DG52" s="367">
        <f t="shared" si="174"/>
        <v>44341.067105393849</v>
      </c>
      <c r="DH52" s="370">
        <f t="shared" si="137"/>
        <v>7985.7842603140662</v>
      </c>
      <c r="DI52" s="370">
        <f t="shared" si="67"/>
        <v>1996.4460650785165</v>
      </c>
      <c r="DJ52" s="368">
        <f t="shared" si="68"/>
        <v>54323.297430786435</v>
      </c>
      <c r="DK52" s="369"/>
      <c r="DL52" s="338" t="s">
        <v>31</v>
      </c>
      <c r="DM52" s="370">
        <f t="shared" si="200"/>
        <v>40428.921301570328</v>
      </c>
      <c r="DN52" s="370">
        <f t="shared" si="201"/>
        <v>4507.8247251250914</v>
      </c>
      <c r="DO52" s="367">
        <f t="shared" si="176"/>
        <v>44936.746026695422</v>
      </c>
      <c r="DP52" s="370">
        <f t="shared" si="138"/>
        <v>8085.7842603140662</v>
      </c>
      <c r="DQ52" s="370">
        <f t="shared" si="72"/>
        <v>2021.4460650785165</v>
      </c>
      <c r="DR52" s="368">
        <f t="shared" si="73"/>
        <v>55043.976352088008</v>
      </c>
      <c r="DS52" s="369"/>
      <c r="DT52" s="338" t="s">
        <v>31</v>
      </c>
      <c r="DU52" s="370">
        <f t="shared" si="202"/>
        <v>41428.921301570328</v>
      </c>
      <c r="DV52" s="370">
        <f t="shared" si="203"/>
        <v>4619.3247251250914</v>
      </c>
      <c r="DW52" s="367">
        <f t="shared" si="178"/>
        <v>46048.246026695422</v>
      </c>
      <c r="DX52" s="370">
        <f t="shared" si="140"/>
        <v>8285.7842603140652</v>
      </c>
      <c r="DY52" s="370">
        <f t="shared" si="77"/>
        <v>2071.4460650785163</v>
      </c>
      <c r="DZ52" s="368">
        <f t="shared" si="78"/>
        <v>56405.476352088008</v>
      </c>
      <c r="EA52" s="369"/>
      <c r="EB52" s="338" t="s">
        <v>31</v>
      </c>
      <c r="EC52" s="370">
        <f t="shared" si="79"/>
        <v>41843.210514586033</v>
      </c>
      <c r="ED52" s="370">
        <f t="shared" si="204"/>
        <v>4665.5179723763431</v>
      </c>
      <c r="EE52" s="367">
        <f t="shared" si="180"/>
        <v>46508.728486962376</v>
      </c>
      <c r="EF52" s="370">
        <f t="shared" si="141"/>
        <v>8368.642102917207</v>
      </c>
      <c r="EG52" s="370">
        <f t="shared" si="82"/>
        <v>2092.1605257293018</v>
      </c>
      <c r="EH52" s="368">
        <f t="shared" si="83"/>
        <v>56969.531115608886</v>
      </c>
      <c r="EI52" s="282"/>
      <c r="EJ52" s="338" t="s">
        <v>31</v>
      </c>
      <c r="EK52" s="370">
        <f t="shared" si="205"/>
        <v>42343.210514586033</v>
      </c>
      <c r="EL52" s="370">
        <f t="shared" si="206"/>
        <v>4721.2679723763431</v>
      </c>
      <c r="EM52" s="367">
        <f t="shared" si="182"/>
        <v>47064.478486962376</v>
      </c>
      <c r="EN52" s="370">
        <f t="shared" si="143"/>
        <v>8468.642102917207</v>
      </c>
      <c r="EO52" s="370">
        <f t="shared" si="87"/>
        <v>2117.1605257293018</v>
      </c>
      <c r="EP52" s="368">
        <f t="shared" si="88"/>
        <v>57650.281115608886</v>
      </c>
      <c r="EQ52" s="282"/>
      <c r="ER52" s="338" t="s">
        <v>31</v>
      </c>
      <c r="ES52" s="370">
        <f t="shared" si="89"/>
        <v>42766.642619731894</v>
      </c>
      <c r="ET52" s="370">
        <f t="shared" si="207"/>
        <v>4768.4806521001065</v>
      </c>
      <c r="EU52" s="367">
        <f t="shared" si="184"/>
        <v>47535.123271832003</v>
      </c>
      <c r="EV52" s="370">
        <f t="shared" si="144"/>
        <v>8553.3285239463785</v>
      </c>
      <c r="EW52" s="370">
        <f t="shared" si="92"/>
        <v>2138.3321309865946</v>
      </c>
      <c r="EX52" s="368">
        <f t="shared" si="93"/>
        <v>58226.783926764976</v>
      </c>
      <c r="EY52" s="282"/>
    </row>
    <row r="53" spans="1:155" x14ac:dyDescent="0.25">
      <c r="C53" s="346"/>
      <c r="D53" s="352" t="s">
        <v>32</v>
      </c>
      <c r="E53" s="305">
        <v>33515</v>
      </c>
      <c r="F53" s="56">
        <f t="shared" si="0"/>
        <v>3602.8624999999997</v>
      </c>
      <c r="G53" s="43">
        <f t="shared" si="1"/>
        <v>37117.862500000003</v>
      </c>
      <c r="H53" s="56">
        <f t="shared" si="208"/>
        <v>6703</v>
      </c>
      <c r="I53" s="56">
        <f t="shared" si="2"/>
        <v>1675.75</v>
      </c>
      <c r="J53" s="53">
        <f t="shared" si="3"/>
        <v>45496.612500000003</v>
      </c>
      <c r="L53" s="17" t="s">
        <v>32</v>
      </c>
      <c r="M53" s="33">
        <f t="shared" si="4"/>
        <v>33850.15</v>
      </c>
      <c r="N53" s="56">
        <f t="shared" si="5"/>
        <v>3672.7412750000003</v>
      </c>
      <c r="O53" s="43">
        <f t="shared" si="159"/>
        <v>37522.891275000002</v>
      </c>
      <c r="P53" s="56">
        <f t="shared" si="125"/>
        <v>6770.0300000000007</v>
      </c>
      <c r="Q53" s="56">
        <f t="shared" si="7"/>
        <v>1692.5075000000002</v>
      </c>
      <c r="R53" s="53">
        <f t="shared" si="8"/>
        <v>45985.428775</v>
      </c>
      <c r="S53" s="282"/>
      <c r="T53" s="17" t="s">
        <v>32</v>
      </c>
      <c r="U53" s="33">
        <f t="shared" si="9"/>
        <v>34188.6515</v>
      </c>
      <c r="V53" s="56">
        <f t="shared" si="10"/>
        <v>3709.4686877499998</v>
      </c>
      <c r="W53" s="43">
        <f t="shared" si="160"/>
        <v>37898.120187749999</v>
      </c>
      <c r="X53" s="56">
        <f t="shared" si="126"/>
        <v>6837.7303000000002</v>
      </c>
      <c r="Y53" s="56">
        <f t="shared" si="12"/>
        <v>1709.432575</v>
      </c>
      <c r="Z53" s="53">
        <f t="shared" si="13"/>
        <v>46445.283062750001</v>
      </c>
      <c r="AA53" s="282"/>
      <c r="AB53" s="17" t="s">
        <v>32</v>
      </c>
      <c r="AC53" s="21">
        <f t="shared" si="113"/>
        <v>34188.6515</v>
      </c>
      <c r="AD53" s="56">
        <f t="shared" si="15"/>
        <v>3709.4686877499998</v>
      </c>
      <c r="AE53" s="43">
        <f t="shared" si="161"/>
        <v>37898.120187749999</v>
      </c>
      <c r="AF53" s="56">
        <f t="shared" si="127"/>
        <v>6837.7303000000002</v>
      </c>
      <c r="AG53" s="56">
        <f t="shared" si="17"/>
        <v>1709.432575</v>
      </c>
      <c r="AH53" s="53">
        <f t="shared" si="18"/>
        <v>46445.283062750001</v>
      </c>
      <c r="AI53" s="282"/>
      <c r="AJ53" s="17" t="s">
        <v>32</v>
      </c>
      <c r="AK53" s="33">
        <f t="shared" si="19"/>
        <v>34786.952901249999</v>
      </c>
      <c r="AL53" s="56">
        <f t="shared" si="20"/>
        <v>3809.1713426868751</v>
      </c>
      <c r="AM53" s="43">
        <f t="shared" si="162"/>
        <v>38596.124243936873</v>
      </c>
      <c r="AN53" s="56">
        <f t="shared" si="128"/>
        <v>6957.3905802500003</v>
      </c>
      <c r="AO53" s="56">
        <f t="shared" si="22"/>
        <v>1739.3476450625001</v>
      </c>
      <c r="AP53" s="53">
        <f t="shared" si="23"/>
        <v>47292.862469249376</v>
      </c>
      <c r="AQ53" s="282"/>
      <c r="AR53" s="308" t="s">
        <v>32</v>
      </c>
      <c r="AS53" s="305">
        <f t="shared" si="114"/>
        <v>34786.952901249999</v>
      </c>
      <c r="AT53" s="56">
        <f t="shared" si="25"/>
        <v>3843.9582955881251</v>
      </c>
      <c r="AU53" s="43">
        <f t="shared" si="163"/>
        <v>38630.911196838126</v>
      </c>
      <c r="AV53" s="56">
        <f t="shared" si="129"/>
        <v>6957.3905802500003</v>
      </c>
      <c r="AW53" s="56">
        <f t="shared" si="27"/>
        <v>1739.3476450625001</v>
      </c>
      <c r="AX53" s="53">
        <f t="shared" si="28"/>
        <v>47327.649422150629</v>
      </c>
      <c r="AY53" s="282"/>
      <c r="AZ53" s="308" t="s">
        <v>32</v>
      </c>
      <c r="BA53" s="305">
        <f t="shared" si="29"/>
        <v>35482.691959274998</v>
      </c>
      <c r="BB53" s="56">
        <f t="shared" si="30"/>
        <v>3920.8374614998875</v>
      </c>
      <c r="BC53" s="43">
        <f t="shared" si="164"/>
        <v>39403.529420774888</v>
      </c>
      <c r="BD53" s="56">
        <f t="shared" si="130"/>
        <v>7096.5383918549996</v>
      </c>
      <c r="BE53" s="56">
        <f t="shared" si="32"/>
        <v>1774.1345979637499</v>
      </c>
      <c r="BF53" s="53">
        <f t="shared" si="33"/>
        <v>48274.202410593636</v>
      </c>
      <c r="BG53" s="282"/>
      <c r="BH53" s="17" t="s">
        <v>32</v>
      </c>
      <c r="BI53" s="378">
        <f t="shared" si="195"/>
        <v>35982.691959274998</v>
      </c>
      <c r="BJ53" s="370">
        <f t="shared" si="35"/>
        <v>3976.0874614998875</v>
      </c>
      <c r="BK53" s="367">
        <f t="shared" si="166"/>
        <v>39958.779420774888</v>
      </c>
      <c r="BL53" s="370">
        <f t="shared" si="131"/>
        <v>7196.5383918549996</v>
      </c>
      <c r="BM53" s="370">
        <f t="shared" si="37"/>
        <v>1799.1345979637499</v>
      </c>
      <c r="BN53" s="368">
        <f t="shared" si="38"/>
        <v>48954.452410593636</v>
      </c>
      <c r="BO53" s="369"/>
      <c r="BP53" s="338" t="s">
        <v>32</v>
      </c>
      <c r="BQ53" s="370">
        <f t="shared" si="196"/>
        <v>36482.691959274998</v>
      </c>
      <c r="BR53" s="370">
        <f t="shared" si="40"/>
        <v>4031.3374614998875</v>
      </c>
      <c r="BS53" s="367">
        <f t="shared" si="167"/>
        <v>40514.029420774888</v>
      </c>
      <c r="BT53" s="370">
        <f t="shared" si="132"/>
        <v>7296.5383918549996</v>
      </c>
      <c r="BU53" s="370">
        <f t="shared" si="42"/>
        <v>1824.1345979637499</v>
      </c>
      <c r="BV53" s="368">
        <f t="shared" si="43"/>
        <v>49634.702410593636</v>
      </c>
      <c r="BW53" s="369"/>
      <c r="BX53" s="338" t="s">
        <v>32</v>
      </c>
      <c r="BY53" s="378">
        <f t="shared" si="197"/>
        <v>38077.172718053247</v>
      </c>
      <c r="BZ53" s="370">
        <f t="shared" si="45"/>
        <v>4207.5275853448838</v>
      </c>
      <c r="CA53" s="367">
        <f t="shared" si="169"/>
        <v>42284.700303398131</v>
      </c>
      <c r="CB53" s="370">
        <f t="shared" si="133"/>
        <v>7615.4345436106496</v>
      </c>
      <c r="CC53" s="370">
        <f t="shared" si="47"/>
        <v>1903.8586359026624</v>
      </c>
      <c r="CD53" s="368">
        <f t="shared" si="48"/>
        <v>51803.993482911443</v>
      </c>
      <c r="CE53" s="282"/>
      <c r="CF53" s="338" t="s">
        <v>32</v>
      </c>
      <c r="CG53" s="370">
        <f t="shared" si="117"/>
        <v>38838.716172414315</v>
      </c>
      <c r="CH53" s="370">
        <f t="shared" si="50"/>
        <v>4291.678137051782</v>
      </c>
      <c r="CI53" s="367">
        <f t="shared" si="170"/>
        <v>43130.394309466094</v>
      </c>
      <c r="CJ53" s="370">
        <f t="shared" si="134"/>
        <v>7767.743234482863</v>
      </c>
      <c r="CK53" s="370">
        <f t="shared" si="52"/>
        <v>1941.9358086207158</v>
      </c>
      <c r="CL53" s="368">
        <f t="shared" si="53"/>
        <v>52840.073352569671</v>
      </c>
      <c r="CM53" s="282"/>
      <c r="CN53" s="338" t="s">
        <v>32</v>
      </c>
      <c r="CO53" s="370">
        <f t="shared" si="198"/>
        <v>39588.716172414315</v>
      </c>
      <c r="CP53" s="370">
        <f t="shared" si="55"/>
        <v>4374.553137051782</v>
      </c>
      <c r="CQ53" s="367">
        <f t="shared" si="172"/>
        <v>43963.269309466094</v>
      </c>
      <c r="CR53" s="370">
        <f t="shared" si="135"/>
        <v>7917.743234482863</v>
      </c>
      <c r="CS53" s="370">
        <f t="shared" si="57"/>
        <v>1979.4358086207158</v>
      </c>
      <c r="CT53" s="368">
        <f t="shared" si="58"/>
        <v>53860.448352569671</v>
      </c>
      <c r="CU53" s="369"/>
      <c r="CV53" s="338" t="s">
        <v>32</v>
      </c>
      <c r="CW53" s="370">
        <f t="shared" si="199"/>
        <v>40713.716172414315</v>
      </c>
      <c r="CX53" s="370">
        <f t="shared" si="60"/>
        <v>4498.865637051782</v>
      </c>
      <c r="CY53" s="367">
        <f t="shared" si="173"/>
        <v>45212.581809466094</v>
      </c>
      <c r="CZ53" s="370">
        <f t="shared" si="136"/>
        <v>8142.743234482863</v>
      </c>
      <c r="DA53" s="370">
        <f t="shared" si="62"/>
        <v>2035.6858086207158</v>
      </c>
      <c r="DB53" s="368">
        <f t="shared" si="63"/>
        <v>55391.010852569671</v>
      </c>
      <c r="DC53" s="369"/>
      <c r="DD53" s="338" t="s">
        <v>32</v>
      </c>
      <c r="DE53" s="370">
        <f t="shared" si="64"/>
        <v>41120.853334138461</v>
      </c>
      <c r="DF53" s="370">
        <f t="shared" si="65"/>
        <v>4543.8542934222996</v>
      </c>
      <c r="DG53" s="367">
        <f t="shared" si="174"/>
        <v>45664.707627560761</v>
      </c>
      <c r="DH53" s="370">
        <f t="shared" si="137"/>
        <v>8224.1706668276929</v>
      </c>
      <c r="DI53" s="370">
        <f t="shared" si="67"/>
        <v>2056.0426667069232</v>
      </c>
      <c r="DJ53" s="368">
        <f t="shared" si="68"/>
        <v>55944.920961095384</v>
      </c>
      <c r="DK53" s="369"/>
      <c r="DL53" s="338" t="s">
        <v>32</v>
      </c>
      <c r="DM53" s="370">
        <f t="shared" si="200"/>
        <v>41620.853334138461</v>
      </c>
      <c r="DN53" s="370">
        <f t="shared" si="201"/>
        <v>4640.7251467564383</v>
      </c>
      <c r="DO53" s="367">
        <f t="shared" si="176"/>
        <v>46261.578480894896</v>
      </c>
      <c r="DP53" s="370">
        <f t="shared" si="138"/>
        <v>8324.1706668276929</v>
      </c>
      <c r="DQ53" s="370">
        <f t="shared" si="72"/>
        <v>2081.0426667069232</v>
      </c>
      <c r="DR53" s="368">
        <f t="shared" si="73"/>
        <v>56666.791814429511</v>
      </c>
      <c r="DS53" s="369"/>
      <c r="DT53" s="338" t="s">
        <v>32</v>
      </c>
      <c r="DU53" s="370">
        <f t="shared" si="202"/>
        <v>42620.853334138461</v>
      </c>
      <c r="DV53" s="370">
        <f t="shared" si="203"/>
        <v>4752.2251467564383</v>
      </c>
      <c r="DW53" s="367">
        <f t="shared" si="178"/>
        <v>47373.078480894896</v>
      </c>
      <c r="DX53" s="370">
        <f t="shared" si="140"/>
        <v>8524.1706668276929</v>
      </c>
      <c r="DY53" s="370">
        <f t="shared" si="77"/>
        <v>2131.0426667069232</v>
      </c>
      <c r="DZ53" s="368">
        <f t="shared" si="78"/>
        <v>58028.291814429511</v>
      </c>
      <c r="EA53" s="369"/>
      <c r="EB53" s="338" t="s">
        <v>32</v>
      </c>
      <c r="EC53" s="370">
        <f t="shared" si="79"/>
        <v>43047.061867479846</v>
      </c>
      <c r="ED53" s="370">
        <f t="shared" si="204"/>
        <v>4799.7473982240026</v>
      </c>
      <c r="EE53" s="367">
        <f t="shared" si="180"/>
        <v>47846.809265703851</v>
      </c>
      <c r="EF53" s="370">
        <f t="shared" si="141"/>
        <v>8609.4123734959703</v>
      </c>
      <c r="EG53" s="370">
        <f t="shared" si="82"/>
        <v>2152.3530933739926</v>
      </c>
      <c r="EH53" s="368">
        <f t="shared" si="83"/>
        <v>58608.574732573812</v>
      </c>
      <c r="EI53" s="282"/>
      <c r="EJ53" s="338" t="s">
        <v>32</v>
      </c>
      <c r="EK53" s="370">
        <f t="shared" si="205"/>
        <v>43547.061867479846</v>
      </c>
      <c r="EL53" s="370">
        <f t="shared" si="206"/>
        <v>4855.4973982240026</v>
      </c>
      <c r="EM53" s="367">
        <f t="shared" si="182"/>
        <v>48402.559265703851</v>
      </c>
      <c r="EN53" s="370">
        <f t="shared" si="143"/>
        <v>8709.4123734959703</v>
      </c>
      <c r="EO53" s="370">
        <f t="shared" si="87"/>
        <v>2177.3530933739926</v>
      </c>
      <c r="EP53" s="368">
        <f t="shared" si="88"/>
        <v>59289.324732573812</v>
      </c>
      <c r="EQ53" s="282"/>
      <c r="ER53" s="338" t="s">
        <v>32</v>
      </c>
      <c r="ES53" s="370">
        <f t="shared" si="89"/>
        <v>43982.532486154647</v>
      </c>
      <c r="ET53" s="370">
        <f t="shared" si="207"/>
        <v>4904.0523722062435</v>
      </c>
      <c r="EU53" s="367">
        <f t="shared" si="184"/>
        <v>48886.584858360889</v>
      </c>
      <c r="EV53" s="370">
        <f t="shared" si="144"/>
        <v>8796.5064972309301</v>
      </c>
      <c r="EW53" s="370">
        <f t="shared" si="92"/>
        <v>2199.1266243077325</v>
      </c>
      <c r="EX53" s="368">
        <f t="shared" si="93"/>
        <v>59882.217979899557</v>
      </c>
      <c r="EY53" s="282"/>
    </row>
    <row r="54" spans="1:155" x14ac:dyDescent="0.25">
      <c r="C54" s="346"/>
      <c r="D54" s="352" t="s">
        <v>34</v>
      </c>
      <c r="E54" s="305">
        <v>35000</v>
      </c>
      <c r="F54" s="56">
        <f t="shared" si="0"/>
        <v>3762.5</v>
      </c>
      <c r="G54" s="43">
        <f t="shared" si="1"/>
        <v>38762.5</v>
      </c>
      <c r="H54" s="56">
        <f t="shared" si="208"/>
        <v>7000</v>
      </c>
      <c r="I54" s="56">
        <f t="shared" si="2"/>
        <v>1750</v>
      </c>
      <c r="J54" s="53">
        <f t="shared" si="3"/>
        <v>47512.5</v>
      </c>
      <c r="L54" s="17" t="s">
        <v>34</v>
      </c>
      <c r="M54" s="33">
        <f t="shared" si="4"/>
        <v>35350</v>
      </c>
      <c r="N54" s="56">
        <f t="shared" si="5"/>
        <v>3835.4749999999999</v>
      </c>
      <c r="O54" s="43">
        <f t="shared" si="159"/>
        <v>39185.474999999999</v>
      </c>
      <c r="P54" s="56">
        <f t="shared" si="125"/>
        <v>7070</v>
      </c>
      <c r="Q54" s="56">
        <f t="shared" si="7"/>
        <v>1767.5</v>
      </c>
      <c r="R54" s="53">
        <f t="shared" si="8"/>
        <v>48022.974999999999</v>
      </c>
      <c r="S54" s="282"/>
      <c r="T54" s="17" t="s">
        <v>34</v>
      </c>
      <c r="U54" s="33">
        <f t="shared" si="9"/>
        <v>35703.5</v>
      </c>
      <c r="V54" s="56">
        <f t="shared" si="10"/>
        <v>3873.8297499999999</v>
      </c>
      <c r="W54" s="43">
        <f t="shared" si="160"/>
        <v>39577.329749999997</v>
      </c>
      <c r="X54" s="56">
        <f t="shared" si="126"/>
        <v>7140.7000000000007</v>
      </c>
      <c r="Y54" s="56">
        <f t="shared" si="12"/>
        <v>1785.1750000000002</v>
      </c>
      <c r="Z54" s="53">
        <f t="shared" si="13"/>
        <v>48503.204750000004</v>
      </c>
      <c r="AA54" s="282"/>
      <c r="AB54" s="17" t="s">
        <v>34</v>
      </c>
      <c r="AC54" s="21">
        <f t="shared" si="113"/>
        <v>35703.5</v>
      </c>
      <c r="AD54" s="56">
        <f t="shared" si="15"/>
        <v>3873.8297499999999</v>
      </c>
      <c r="AE54" s="43">
        <f t="shared" si="161"/>
        <v>39577.329749999997</v>
      </c>
      <c r="AF54" s="56">
        <f t="shared" si="127"/>
        <v>7140.7000000000007</v>
      </c>
      <c r="AG54" s="56">
        <f t="shared" si="17"/>
        <v>1785.1750000000002</v>
      </c>
      <c r="AH54" s="53">
        <f t="shared" si="18"/>
        <v>48503.204750000004</v>
      </c>
      <c r="AI54" s="282"/>
      <c r="AJ54" s="17" t="s">
        <v>34</v>
      </c>
      <c r="AK54" s="33">
        <f t="shared" si="19"/>
        <v>36328.311250000006</v>
      </c>
      <c r="AL54" s="56">
        <f t="shared" si="20"/>
        <v>3977.9500818750007</v>
      </c>
      <c r="AM54" s="43">
        <f t="shared" si="162"/>
        <v>40306.261331875008</v>
      </c>
      <c r="AN54" s="56">
        <f t="shared" si="128"/>
        <v>7265.6622500000012</v>
      </c>
      <c r="AO54" s="56">
        <f t="shared" si="22"/>
        <v>1816.4155625000003</v>
      </c>
      <c r="AP54" s="53">
        <f t="shared" si="23"/>
        <v>49388.339144375008</v>
      </c>
      <c r="AQ54" s="282"/>
      <c r="AR54" s="308" t="s">
        <v>34</v>
      </c>
      <c r="AS54" s="305">
        <f t="shared" si="114"/>
        <v>36328.311250000006</v>
      </c>
      <c r="AT54" s="56">
        <f t="shared" si="25"/>
        <v>4014.2783931250005</v>
      </c>
      <c r="AU54" s="43">
        <f t="shared" si="163"/>
        <v>40342.589643125008</v>
      </c>
      <c r="AV54" s="56">
        <f t="shared" si="129"/>
        <v>7265.6622500000012</v>
      </c>
      <c r="AW54" s="56">
        <f t="shared" si="27"/>
        <v>1816.4155625000003</v>
      </c>
      <c r="AX54" s="53">
        <f t="shared" si="28"/>
        <v>49424.667455625007</v>
      </c>
      <c r="AY54" s="282"/>
      <c r="AZ54" s="308" t="s">
        <v>34</v>
      </c>
      <c r="BA54" s="305">
        <f t="shared" si="29"/>
        <v>37054.877475000008</v>
      </c>
      <c r="BB54" s="56">
        <f t="shared" si="30"/>
        <v>4094.5639609875011</v>
      </c>
      <c r="BC54" s="43">
        <f t="shared" si="164"/>
        <v>41149.441435987508</v>
      </c>
      <c r="BD54" s="56">
        <f t="shared" si="130"/>
        <v>7410.9754950000024</v>
      </c>
      <c r="BE54" s="56">
        <f t="shared" si="32"/>
        <v>1852.7438737500006</v>
      </c>
      <c r="BF54" s="53">
        <f t="shared" si="33"/>
        <v>50413.160804737512</v>
      </c>
      <c r="BG54" s="282"/>
      <c r="BH54" s="17" t="s">
        <v>34</v>
      </c>
      <c r="BI54" s="378">
        <f t="shared" si="195"/>
        <v>37554.877475000008</v>
      </c>
      <c r="BJ54" s="370">
        <f t="shared" si="35"/>
        <v>4149.8139609875006</v>
      </c>
      <c r="BK54" s="367">
        <f t="shared" si="166"/>
        <v>41704.691435987508</v>
      </c>
      <c r="BL54" s="370">
        <f t="shared" si="131"/>
        <v>7510.9754950000024</v>
      </c>
      <c r="BM54" s="370">
        <f t="shared" si="37"/>
        <v>1877.7438737500006</v>
      </c>
      <c r="BN54" s="368">
        <f t="shared" si="38"/>
        <v>51093.410804737512</v>
      </c>
      <c r="BO54" s="369"/>
      <c r="BP54" s="338" t="s">
        <v>34</v>
      </c>
      <c r="BQ54" s="370">
        <f t="shared" si="196"/>
        <v>38054.877475000008</v>
      </c>
      <c r="BR54" s="370">
        <f t="shared" si="40"/>
        <v>4205.0639609875006</v>
      </c>
      <c r="BS54" s="367">
        <f t="shared" si="167"/>
        <v>42259.941435987508</v>
      </c>
      <c r="BT54" s="370">
        <f t="shared" si="132"/>
        <v>7610.9754950000024</v>
      </c>
      <c r="BU54" s="370">
        <f t="shared" si="42"/>
        <v>1902.7438737500006</v>
      </c>
      <c r="BV54" s="368">
        <f t="shared" si="43"/>
        <v>51773.660804737512</v>
      </c>
      <c r="BW54" s="369"/>
      <c r="BX54" s="338" t="s">
        <v>34</v>
      </c>
      <c r="BY54" s="378">
        <f t="shared" si="197"/>
        <v>39696.523799250012</v>
      </c>
      <c r="BZ54" s="370">
        <f t="shared" si="45"/>
        <v>4386.4658798171267</v>
      </c>
      <c r="CA54" s="367">
        <f t="shared" si="169"/>
        <v>44082.989679067141</v>
      </c>
      <c r="CB54" s="370">
        <f t="shared" si="133"/>
        <v>7939.3047598500025</v>
      </c>
      <c r="CC54" s="370">
        <f t="shared" si="47"/>
        <v>1984.8261899625006</v>
      </c>
      <c r="CD54" s="368">
        <f t="shared" si="48"/>
        <v>54007.120628879646</v>
      </c>
      <c r="CE54" s="282"/>
      <c r="CF54" s="338" t="s">
        <v>34</v>
      </c>
      <c r="CG54" s="370">
        <f t="shared" si="117"/>
        <v>40490.45427523501</v>
      </c>
      <c r="CH54" s="370">
        <f t="shared" si="50"/>
        <v>4474.195197413469</v>
      </c>
      <c r="CI54" s="367">
        <f t="shared" si="170"/>
        <v>44964.649472648482</v>
      </c>
      <c r="CJ54" s="370">
        <f t="shared" si="134"/>
        <v>8098.0908550470022</v>
      </c>
      <c r="CK54" s="370">
        <f t="shared" si="52"/>
        <v>2024.5227137617505</v>
      </c>
      <c r="CL54" s="368">
        <f t="shared" si="53"/>
        <v>55087.263041457234</v>
      </c>
      <c r="CM54" s="282"/>
      <c r="CN54" s="338" t="s">
        <v>34</v>
      </c>
      <c r="CO54" s="370">
        <f t="shared" si="198"/>
        <v>41240.45427523501</v>
      </c>
      <c r="CP54" s="370">
        <f t="shared" si="55"/>
        <v>4557.070197413469</v>
      </c>
      <c r="CQ54" s="367">
        <f t="shared" si="172"/>
        <v>45797.524472648482</v>
      </c>
      <c r="CR54" s="370">
        <f t="shared" si="135"/>
        <v>8248.0908550470031</v>
      </c>
      <c r="CS54" s="370">
        <f t="shared" si="57"/>
        <v>2062.0227137617508</v>
      </c>
      <c r="CT54" s="368">
        <f t="shared" si="58"/>
        <v>56107.638041457234</v>
      </c>
      <c r="CU54" s="369"/>
      <c r="CV54" s="338" t="s">
        <v>34</v>
      </c>
      <c r="CW54" s="370">
        <f t="shared" si="199"/>
        <v>42365.45427523501</v>
      </c>
      <c r="CX54" s="370">
        <f t="shared" si="60"/>
        <v>4681.382697413469</v>
      </c>
      <c r="CY54" s="367">
        <f t="shared" si="173"/>
        <v>47046.836972648482</v>
      </c>
      <c r="CZ54" s="370">
        <f t="shared" si="136"/>
        <v>8473.0908550470031</v>
      </c>
      <c r="DA54" s="370">
        <f t="shared" si="62"/>
        <v>2118.2727137617508</v>
      </c>
      <c r="DB54" s="368">
        <f t="shared" si="63"/>
        <v>57638.200541457234</v>
      </c>
      <c r="DC54" s="369"/>
      <c r="DD54" s="338" t="s">
        <v>34</v>
      </c>
      <c r="DE54" s="370">
        <f t="shared" si="64"/>
        <v>42789.108817987362</v>
      </c>
      <c r="DF54" s="370">
        <f t="shared" si="65"/>
        <v>4728.1965243876039</v>
      </c>
      <c r="DG54" s="367">
        <f t="shared" si="174"/>
        <v>47517.305342374966</v>
      </c>
      <c r="DH54" s="370">
        <f t="shared" si="137"/>
        <v>8557.8217635974725</v>
      </c>
      <c r="DI54" s="370">
        <f t="shared" si="67"/>
        <v>2139.4554408993681</v>
      </c>
      <c r="DJ54" s="368">
        <f t="shared" si="68"/>
        <v>58214.58254687181</v>
      </c>
      <c r="DK54" s="369"/>
      <c r="DL54" s="338" t="s">
        <v>34</v>
      </c>
      <c r="DM54" s="370">
        <f t="shared" si="200"/>
        <v>43289.108817987362</v>
      </c>
      <c r="DN54" s="370">
        <f t="shared" si="201"/>
        <v>4826.7356332055906</v>
      </c>
      <c r="DO54" s="367">
        <f t="shared" si="176"/>
        <v>48115.844451192956</v>
      </c>
      <c r="DP54" s="370">
        <f t="shared" si="138"/>
        <v>8657.8217635974725</v>
      </c>
      <c r="DQ54" s="370">
        <f t="shared" si="72"/>
        <v>2164.4554408993681</v>
      </c>
      <c r="DR54" s="368">
        <f t="shared" si="73"/>
        <v>58938.1216556898</v>
      </c>
      <c r="DS54" s="369"/>
      <c r="DT54" s="338" t="s">
        <v>34</v>
      </c>
      <c r="DU54" s="370">
        <f t="shared" si="202"/>
        <v>44289.108817987362</v>
      </c>
      <c r="DV54" s="370">
        <f t="shared" si="203"/>
        <v>4938.2356332055906</v>
      </c>
      <c r="DW54" s="367">
        <f t="shared" si="178"/>
        <v>49227.344451192956</v>
      </c>
      <c r="DX54" s="370">
        <f t="shared" si="140"/>
        <v>8857.8217635974725</v>
      </c>
      <c r="DY54" s="370">
        <f t="shared" si="77"/>
        <v>2214.4554408993681</v>
      </c>
      <c r="DZ54" s="368">
        <f t="shared" si="78"/>
        <v>60299.6216556898</v>
      </c>
      <c r="EA54" s="369"/>
      <c r="EB54" s="338" t="s">
        <v>34</v>
      </c>
      <c r="EC54" s="370">
        <f t="shared" si="79"/>
        <v>44731.999906167235</v>
      </c>
      <c r="ED54" s="370">
        <f t="shared" si="204"/>
        <v>4987.6179895376472</v>
      </c>
      <c r="EE54" s="367">
        <f t="shared" si="180"/>
        <v>49719.617895704883</v>
      </c>
      <c r="EF54" s="370">
        <f t="shared" si="141"/>
        <v>8946.3999812334478</v>
      </c>
      <c r="EG54" s="370">
        <f t="shared" si="82"/>
        <v>2236.5999953083619</v>
      </c>
      <c r="EH54" s="368">
        <f t="shared" si="83"/>
        <v>60902.617872246694</v>
      </c>
      <c r="EI54" s="282"/>
      <c r="EJ54" s="338" t="s">
        <v>34</v>
      </c>
      <c r="EK54" s="370">
        <f t="shared" si="205"/>
        <v>45231.999906167235</v>
      </c>
      <c r="EL54" s="370">
        <f t="shared" si="206"/>
        <v>5043.3679895376472</v>
      </c>
      <c r="EM54" s="367">
        <f t="shared" si="182"/>
        <v>50275.367895704883</v>
      </c>
      <c r="EN54" s="370">
        <f t="shared" si="143"/>
        <v>9046.3999812334478</v>
      </c>
      <c r="EO54" s="370">
        <f t="shared" si="87"/>
        <v>2261.5999953083619</v>
      </c>
      <c r="EP54" s="368">
        <f t="shared" si="88"/>
        <v>61583.367872246694</v>
      </c>
      <c r="EQ54" s="282"/>
      <c r="ER54" s="338" t="s">
        <v>34</v>
      </c>
      <c r="ES54" s="370">
        <f t="shared" si="89"/>
        <v>45684.319905228906</v>
      </c>
      <c r="ET54" s="370">
        <f t="shared" si="207"/>
        <v>5093.8016694330227</v>
      </c>
      <c r="EU54" s="367">
        <f t="shared" si="184"/>
        <v>50778.121574661927</v>
      </c>
      <c r="EV54" s="370">
        <f t="shared" si="144"/>
        <v>9136.8639810457807</v>
      </c>
      <c r="EW54" s="370">
        <f t="shared" si="92"/>
        <v>2284.2159952614452</v>
      </c>
      <c r="EX54" s="368">
        <f t="shared" si="93"/>
        <v>62199.201550969156</v>
      </c>
      <c r="EY54" s="282"/>
    </row>
    <row r="55" spans="1:155" x14ac:dyDescent="0.25">
      <c r="C55" s="346"/>
      <c r="D55" s="352" t="s">
        <v>35</v>
      </c>
      <c r="E55" s="305">
        <v>36571</v>
      </c>
      <c r="F55" s="56">
        <f t="shared" si="0"/>
        <v>3931.3825000000002</v>
      </c>
      <c r="G55" s="43">
        <f t="shared" si="1"/>
        <v>40502.3825</v>
      </c>
      <c r="H55" s="56">
        <f t="shared" si="208"/>
        <v>7314.2000000000007</v>
      </c>
      <c r="I55" s="56">
        <f t="shared" si="2"/>
        <v>1828.5500000000002</v>
      </c>
      <c r="J55" s="53">
        <f t="shared" si="3"/>
        <v>49645.132500000007</v>
      </c>
      <c r="L55" s="17" t="s">
        <v>35</v>
      </c>
      <c r="M55" s="33">
        <f t="shared" si="4"/>
        <v>36936.71</v>
      </c>
      <c r="N55" s="56">
        <f t="shared" si="5"/>
        <v>4007.6330349999998</v>
      </c>
      <c r="O55" s="43">
        <f t="shared" si="159"/>
        <v>40944.343034999998</v>
      </c>
      <c r="P55" s="56">
        <f t="shared" si="125"/>
        <v>7387.3420000000006</v>
      </c>
      <c r="Q55" s="56">
        <f t="shared" si="7"/>
        <v>1846.8355000000001</v>
      </c>
      <c r="R55" s="53">
        <f t="shared" si="8"/>
        <v>50178.520535000003</v>
      </c>
      <c r="S55" s="282"/>
      <c r="T55" s="17" t="s">
        <v>35</v>
      </c>
      <c r="U55" s="33">
        <f t="shared" si="9"/>
        <v>37306.077100000002</v>
      </c>
      <c r="V55" s="56">
        <f t="shared" si="10"/>
        <v>4047.7093653500001</v>
      </c>
      <c r="W55" s="43">
        <f t="shared" si="160"/>
        <v>41353.78646535</v>
      </c>
      <c r="X55" s="56">
        <f t="shared" si="126"/>
        <v>7461.2154200000004</v>
      </c>
      <c r="Y55" s="56">
        <f t="shared" si="12"/>
        <v>1865.3038550000001</v>
      </c>
      <c r="Z55" s="53">
        <f t="shared" si="13"/>
        <v>50680.305740349999</v>
      </c>
      <c r="AA55" s="282"/>
      <c r="AB55" s="17" t="s">
        <v>35</v>
      </c>
      <c r="AC55" s="21">
        <f t="shared" si="113"/>
        <v>37306.077100000002</v>
      </c>
      <c r="AD55" s="56">
        <f t="shared" si="15"/>
        <v>4047.7093653500001</v>
      </c>
      <c r="AE55" s="43">
        <f t="shared" si="161"/>
        <v>41353.78646535</v>
      </c>
      <c r="AF55" s="56">
        <f t="shared" si="127"/>
        <v>7461.2154200000004</v>
      </c>
      <c r="AG55" s="56">
        <f t="shared" si="17"/>
        <v>1865.3038550000001</v>
      </c>
      <c r="AH55" s="53">
        <f t="shared" si="18"/>
        <v>50680.305740349999</v>
      </c>
      <c r="AI55" s="282"/>
      <c r="AJ55" s="17" t="s">
        <v>35</v>
      </c>
      <c r="AK55" s="33">
        <f t="shared" si="19"/>
        <v>37958.933449250006</v>
      </c>
      <c r="AL55" s="56">
        <f t="shared" si="20"/>
        <v>4156.5032126928754</v>
      </c>
      <c r="AM55" s="43">
        <f t="shared" si="162"/>
        <v>42115.436661942884</v>
      </c>
      <c r="AN55" s="56">
        <f t="shared" si="128"/>
        <v>7591.7866898500015</v>
      </c>
      <c r="AO55" s="56">
        <f t="shared" si="22"/>
        <v>1897.9466724625004</v>
      </c>
      <c r="AP55" s="53">
        <f t="shared" si="23"/>
        <v>51605.170024255385</v>
      </c>
      <c r="AQ55" s="282"/>
      <c r="AR55" s="308" t="s">
        <v>35</v>
      </c>
      <c r="AS55" s="305">
        <f t="shared" si="114"/>
        <v>37958.933449250006</v>
      </c>
      <c r="AT55" s="56">
        <f t="shared" si="25"/>
        <v>4194.4621461421257</v>
      </c>
      <c r="AU55" s="43">
        <f t="shared" si="163"/>
        <v>42153.395595392132</v>
      </c>
      <c r="AV55" s="56">
        <f t="shared" si="129"/>
        <v>7591.7866898500015</v>
      </c>
      <c r="AW55" s="56">
        <f t="shared" si="27"/>
        <v>1897.9466724625004</v>
      </c>
      <c r="AX55" s="53">
        <f t="shared" si="28"/>
        <v>51643.128957704634</v>
      </c>
      <c r="AY55" s="282"/>
      <c r="AZ55" s="308" t="s">
        <v>35</v>
      </c>
      <c r="BA55" s="305">
        <f t="shared" si="29"/>
        <v>38718.112118235003</v>
      </c>
      <c r="BB55" s="56">
        <f t="shared" si="30"/>
        <v>4278.3513890649683</v>
      </c>
      <c r="BC55" s="43">
        <f t="shared" si="164"/>
        <v>42996.463507299974</v>
      </c>
      <c r="BD55" s="56">
        <f t="shared" si="130"/>
        <v>7743.6224236470007</v>
      </c>
      <c r="BE55" s="56">
        <f t="shared" si="32"/>
        <v>1935.9056059117502</v>
      </c>
      <c r="BF55" s="53">
        <f t="shared" si="33"/>
        <v>52675.991536858724</v>
      </c>
      <c r="BG55" s="282"/>
      <c r="BH55" s="17" t="s">
        <v>35</v>
      </c>
      <c r="BI55" s="378">
        <f t="shared" si="195"/>
        <v>39218.112118235003</v>
      </c>
      <c r="BJ55" s="370">
        <f t="shared" si="35"/>
        <v>4333.6013890649683</v>
      </c>
      <c r="BK55" s="367">
        <f t="shared" si="166"/>
        <v>43551.713507299974</v>
      </c>
      <c r="BL55" s="370">
        <f t="shared" si="131"/>
        <v>7843.6224236470007</v>
      </c>
      <c r="BM55" s="370">
        <f t="shared" si="37"/>
        <v>1960.9056059117502</v>
      </c>
      <c r="BN55" s="368">
        <f t="shared" si="38"/>
        <v>53356.241536858724</v>
      </c>
      <c r="BO55" s="369"/>
      <c r="BP55" s="338" t="s">
        <v>35</v>
      </c>
      <c r="BQ55" s="370">
        <f t="shared" si="196"/>
        <v>39718.112118235003</v>
      </c>
      <c r="BR55" s="370">
        <f t="shared" si="40"/>
        <v>4388.8513890649683</v>
      </c>
      <c r="BS55" s="367">
        <f t="shared" si="167"/>
        <v>44106.963507299974</v>
      </c>
      <c r="BT55" s="370">
        <f t="shared" si="132"/>
        <v>7943.6224236470007</v>
      </c>
      <c r="BU55" s="370">
        <f t="shared" si="42"/>
        <v>1985.9056059117502</v>
      </c>
      <c r="BV55" s="368">
        <f t="shared" si="43"/>
        <v>54036.491536858724</v>
      </c>
      <c r="BW55" s="369"/>
      <c r="BX55" s="338" t="s">
        <v>35</v>
      </c>
      <c r="BY55" s="378">
        <f t="shared" si="197"/>
        <v>41409.655481782058</v>
      </c>
      <c r="BZ55" s="370">
        <f t="shared" si="45"/>
        <v>4575.7669307369179</v>
      </c>
      <c r="CA55" s="367">
        <f t="shared" si="169"/>
        <v>45985.422412518979</v>
      </c>
      <c r="CB55" s="370">
        <f t="shared" si="133"/>
        <v>8281.9310963564112</v>
      </c>
      <c r="CC55" s="370">
        <f t="shared" si="47"/>
        <v>2070.4827740891028</v>
      </c>
      <c r="CD55" s="368">
        <f t="shared" si="48"/>
        <v>56337.836282964498</v>
      </c>
      <c r="CE55" s="282"/>
      <c r="CF55" s="338" t="s">
        <v>35</v>
      </c>
      <c r="CG55" s="370">
        <f t="shared" si="117"/>
        <v>42237.8485914177</v>
      </c>
      <c r="CH55" s="370">
        <f t="shared" si="50"/>
        <v>4667.2822693516555</v>
      </c>
      <c r="CI55" s="367">
        <f t="shared" si="170"/>
        <v>46905.130860769357</v>
      </c>
      <c r="CJ55" s="370">
        <f t="shared" si="134"/>
        <v>8447.5697182835411</v>
      </c>
      <c r="CK55" s="370">
        <f t="shared" si="52"/>
        <v>2111.8924295708853</v>
      </c>
      <c r="CL55" s="368">
        <f t="shared" si="53"/>
        <v>57464.593008623786</v>
      </c>
      <c r="CM55" s="282"/>
      <c r="CN55" s="338" t="s">
        <v>35</v>
      </c>
      <c r="CO55" s="370">
        <f t="shared" si="198"/>
        <v>42987.8485914177</v>
      </c>
      <c r="CP55" s="370">
        <f t="shared" si="55"/>
        <v>4750.1572693516555</v>
      </c>
      <c r="CQ55" s="367">
        <f t="shared" si="172"/>
        <v>47738.005860769357</v>
      </c>
      <c r="CR55" s="370">
        <f t="shared" si="135"/>
        <v>8597.5697182835411</v>
      </c>
      <c r="CS55" s="370">
        <f t="shared" si="57"/>
        <v>2149.3924295708853</v>
      </c>
      <c r="CT55" s="368">
        <f t="shared" si="58"/>
        <v>58484.968008623786</v>
      </c>
      <c r="CU55" s="369"/>
      <c r="CV55" s="338" t="s">
        <v>35</v>
      </c>
      <c r="CW55" s="370">
        <f t="shared" si="199"/>
        <v>44112.8485914177</v>
      </c>
      <c r="CX55" s="370">
        <f t="shared" si="60"/>
        <v>4874.4697693516555</v>
      </c>
      <c r="CY55" s="367">
        <f t="shared" si="173"/>
        <v>48987.318360769357</v>
      </c>
      <c r="CZ55" s="370">
        <f t="shared" si="136"/>
        <v>8822.5697182835411</v>
      </c>
      <c r="DA55" s="370">
        <f t="shared" si="62"/>
        <v>2205.6424295708853</v>
      </c>
      <c r="DB55" s="368">
        <f t="shared" si="63"/>
        <v>60015.530508623786</v>
      </c>
      <c r="DC55" s="369"/>
      <c r="DD55" s="338" t="s">
        <v>35</v>
      </c>
      <c r="DE55" s="370">
        <f t="shared" si="64"/>
        <v>44553.977077331874</v>
      </c>
      <c r="DF55" s="370">
        <f t="shared" si="65"/>
        <v>4923.2144670451726</v>
      </c>
      <c r="DG55" s="367">
        <f t="shared" si="174"/>
        <v>49477.191544377049</v>
      </c>
      <c r="DH55" s="370">
        <f t="shared" si="137"/>
        <v>8910.7954154663748</v>
      </c>
      <c r="DI55" s="370">
        <f t="shared" si="67"/>
        <v>2227.6988538665937</v>
      </c>
      <c r="DJ55" s="368">
        <f t="shared" si="68"/>
        <v>60615.685813710021</v>
      </c>
      <c r="DK55" s="369"/>
      <c r="DL55" s="338" t="s">
        <v>35</v>
      </c>
      <c r="DM55" s="370">
        <f t="shared" si="200"/>
        <v>45053.977077331874</v>
      </c>
      <c r="DN55" s="370">
        <f t="shared" si="201"/>
        <v>5023.5184441225038</v>
      </c>
      <c r="DO55" s="367">
        <f t="shared" si="176"/>
        <v>50077.495521454381</v>
      </c>
      <c r="DP55" s="370">
        <f t="shared" si="138"/>
        <v>9010.7954154663748</v>
      </c>
      <c r="DQ55" s="370">
        <f t="shared" si="72"/>
        <v>2252.6988538665937</v>
      </c>
      <c r="DR55" s="368">
        <f t="shared" si="73"/>
        <v>61340.989790787353</v>
      </c>
      <c r="DS55" s="369"/>
      <c r="DT55" s="338" t="s">
        <v>35</v>
      </c>
      <c r="DU55" s="370">
        <f t="shared" si="202"/>
        <v>46053.977077331874</v>
      </c>
      <c r="DV55" s="370">
        <f t="shared" si="203"/>
        <v>5135.0184441225038</v>
      </c>
      <c r="DW55" s="367">
        <f t="shared" si="178"/>
        <v>51188.995521454381</v>
      </c>
      <c r="DX55" s="370">
        <f t="shared" si="140"/>
        <v>9210.7954154663748</v>
      </c>
      <c r="DY55" s="370">
        <f t="shared" si="77"/>
        <v>2302.6988538665937</v>
      </c>
      <c r="DZ55" s="368">
        <f t="shared" si="78"/>
        <v>62702.489790787353</v>
      </c>
      <c r="EA55" s="369"/>
      <c r="EB55" s="338" t="s">
        <v>35</v>
      </c>
      <c r="EC55" s="370">
        <f t="shared" si="79"/>
        <v>46514.516848105195</v>
      </c>
      <c r="ED55" s="370">
        <f t="shared" si="204"/>
        <v>5186.3686285637295</v>
      </c>
      <c r="EE55" s="367">
        <f t="shared" si="180"/>
        <v>51700.885476668926</v>
      </c>
      <c r="EF55" s="370">
        <f t="shared" si="141"/>
        <v>9302.903369621039</v>
      </c>
      <c r="EG55" s="370">
        <f t="shared" si="82"/>
        <v>2325.7258424052598</v>
      </c>
      <c r="EH55" s="368">
        <f t="shared" si="83"/>
        <v>63329.514688695228</v>
      </c>
      <c r="EI55" s="282"/>
      <c r="EJ55" s="338" t="s">
        <v>35</v>
      </c>
      <c r="EK55" s="370">
        <f t="shared" si="205"/>
        <v>47014.516848105195</v>
      </c>
      <c r="EL55" s="370">
        <f t="shared" si="206"/>
        <v>5242.1186285637295</v>
      </c>
      <c r="EM55" s="367">
        <f t="shared" si="182"/>
        <v>52256.635476668926</v>
      </c>
      <c r="EN55" s="370">
        <f t="shared" si="143"/>
        <v>9402.903369621039</v>
      </c>
      <c r="EO55" s="370">
        <f t="shared" si="87"/>
        <v>2350.7258424052598</v>
      </c>
      <c r="EP55" s="368">
        <f t="shared" si="88"/>
        <v>64010.264688695228</v>
      </c>
      <c r="EQ55" s="282"/>
      <c r="ER55" s="338" t="s">
        <v>35</v>
      </c>
      <c r="ES55" s="370">
        <f t="shared" si="89"/>
        <v>47484.662016586248</v>
      </c>
      <c r="ET55" s="370">
        <f t="shared" si="207"/>
        <v>5294.5398148493668</v>
      </c>
      <c r="EU55" s="367">
        <f t="shared" si="184"/>
        <v>52779.201831435617</v>
      </c>
      <c r="EV55" s="370">
        <f t="shared" si="144"/>
        <v>9496.9324033172506</v>
      </c>
      <c r="EW55" s="370">
        <f t="shared" si="92"/>
        <v>2374.2331008293127</v>
      </c>
      <c r="EX55" s="368">
        <f t="shared" si="93"/>
        <v>64650.367335582181</v>
      </c>
      <c r="EY55" s="282"/>
    </row>
    <row r="56" spans="1:155" x14ac:dyDescent="0.25">
      <c r="C56" s="346"/>
      <c r="D56" s="352" t="s">
        <v>36</v>
      </c>
      <c r="E56" s="305">
        <v>38129</v>
      </c>
      <c r="F56" s="56">
        <f t="shared" si="0"/>
        <v>4098.8675000000003</v>
      </c>
      <c r="G56" s="43">
        <f t="shared" si="1"/>
        <v>42227.8675</v>
      </c>
      <c r="H56" s="56">
        <f t="shared" si="208"/>
        <v>7625.8</v>
      </c>
      <c r="I56" s="56">
        <f t="shared" si="2"/>
        <v>1906.45</v>
      </c>
      <c r="J56" s="53">
        <f t="shared" si="3"/>
        <v>51760.1175</v>
      </c>
      <c r="L56" s="17" t="s">
        <v>36</v>
      </c>
      <c r="M56" s="33">
        <f t="shared" si="4"/>
        <v>38510.29</v>
      </c>
      <c r="N56" s="56">
        <f t="shared" si="5"/>
        <v>4178.3664650000001</v>
      </c>
      <c r="O56" s="43">
        <f t="shared" si="159"/>
        <v>42688.656465</v>
      </c>
      <c r="P56" s="56">
        <f t="shared" si="125"/>
        <v>7702.0580000000009</v>
      </c>
      <c r="Q56" s="56">
        <f t="shared" si="7"/>
        <v>1925.5145000000002</v>
      </c>
      <c r="R56" s="53">
        <f t="shared" si="8"/>
        <v>52316.228964999995</v>
      </c>
      <c r="S56" s="282"/>
      <c r="T56" s="17" t="s">
        <v>36</v>
      </c>
      <c r="U56" s="33">
        <f t="shared" si="9"/>
        <v>38895.392899999999</v>
      </c>
      <c r="V56" s="56">
        <f t="shared" si="10"/>
        <v>4220.1501296500001</v>
      </c>
      <c r="W56" s="43">
        <f t="shared" si="160"/>
        <v>43115.543029649998</v>
      </c>
      <c r="X56" s="56">
        <f t="shared" si="126"/>
        <v>7779.0785800000003</v>
      </c>
      <c r="Y56" s="56">
        <f t="shared" si="12"/>
        <v>1944.7696450000001</v>
      </c>
      <c r="Z56" s="53">
        <f t="shared" si="13"/>
        <v>52839.39125465</v>
      </c>
      <c r="AA56" s="282"/>
      <c r="AB56" s="17" t="s">
        <v>36</v>
      </c>
      <c r="AC56" s="21">
        <f t="shared" si="113"/>
        <v>38895.392899999999</v>
      </c>
      <c r="AD56" s="56">
        <f t="shared" si="15"/>
        <v>4220.1501296500001</v>
      </c>
      <c r="AE56" s="43">
        <f t="shared" si="161"/>
        <v>43115.543029649998</v>
      </c>
      <c r="AF56" s="56">
        <f t="shared" si="127"/>
        <v>7779.0785800000003</v>
      </c>
      <c r="AG56" s="56">
        <f t="shared" si="17"/>
        <v>1944.7696450000001</v>
      </c>
      <c r="AH56" s="53">
        <f t="shared" si="18"/>
        <v>52839.39125465</v>
      </c>
      <c r="AI56" s="282"/>
      <c r="AJ56" s="17" t="s">
        <v>36</v>
      </c>
      <c r="AK56" s="33">
        <f t="shared" si="19"/>
        <v>39576.062275750002</v>
      </c>
      <c r="AL56" s="56">
        <f t="shared" si="20"/>
        <v>4333.5788191946249</v>
      </c>
      <c r="AM56" s="43">
        <f t="shared" si="162"/>
        <v>43909.641094944629</v>
      </c>
      <c r="AN56" s="56">
        <f t="shared" si="128"/>
        <v>7915.212455150001</v>
      </c>
      <c r="AO56" s="56">
        <f t="shared" si="22"/>
        <v>1978.8031137875003</v>
      </c>
      <c r="AP56" s="53">
        <f t="shared" si="23"/>
        <v>53803.656663882131</v>
      </c>
      <c r="AQ56" s="282"/>
      <c r="AR56" s="308" t="s">
        <v>36</v>
      </c>
      <c r="AS56" s="305">
        <f t="shared" si="114"/>
        <v>39576.062275750002</v>
      </c>
      <c r="AT56" s="56">
        <f t="shared" si="25"/>
        <v>4373.1548814703756</v>
      </c>
      <c r="AU56" s="43">
        <f t="shared" si="163"/>
        <v>43949.217157220381</v>
      </c>
      <c r="AV56" s="56">
        <f t="shared" si="129"/>
        <v>7915.212455150001</v>
      </c>
      <c r="AW56" s="56">
        <f t="shared" si="27"/>
        <v>1978.8031137875003</v>
      </c>
      <c r="AX56" s="53">
        <f t="shared" si="28"/>
        <v>53843.232726157883</v>
      </c>
      <c r="AY56" s="282"/>
      <c r="AZ56" s="308" t="s">
        <v>36</v>
      </c>
      <c r="BA56" s="305">
        <f t="shared" si="29"/>
        <v>40367.583521265005</v>
      </c>
      <c r="BB56" s="56">
        <f t="shared" si="30"/>
        <v>4460.617979099783</v>
      </c>
      <c r="BC56" s="43">
        <f t="shared" si="164"/>
        <v>44828.20150036479</v>
      </c>
      <c r="BD56" s="56">
        <f t="shared" si="130"/>
        <v>8073.5167042530011</v>
      </c>
      <c r="BE56" s="56">
        <f t="shared" si="32"/>
        <v>2018.3791760632503</v>
      </c>
      <c r="BF56" s="53">
        <f t="shared" si="33"/>
        <v>54920.097380681043</v>
      </c>
      <c r="BG56" s="282"/>
      <c r="BH56" s="17" t="s">
        <v>36</v>
      </c>
      <c r="BI56" s="378">
        <f t="shared" si="195"/>
        <v>40867.583521265005</v>
      </c>
      <c r="BJ56" s="370">
        <f t="shared" si="35"/>
        <v>4515.867979099783</v>
      </c>
      <c r="BK56" s="367">
        <f t="shared" si="166"/>
        <v>45383.45150036479</v>
      </c>
      <c r="BL56" s="370">
        <f t="shared" si="131"/>
        <v>8173.5167042530011</v>
      </c>
      <c r="BM56" s="370">
        <f t="shared" si="37"/>
        <v>2043.3791760632503</v>
      </c>
      <c r="BN56" s="368">
        <f t="shared" si="38"/>
        <v>55600.347380681043</v>
      </c>
      <c r="BO56" s="369"/>
      <c r="BP56" s="338" t="s">
        <v>36</v>
      </c>
      <c r="BQ56" s="370">
        <f t="shared" si="196"/>
        <v>41367.583521265005</v>
      </c>
      <c r="BR56" s="370">
        <f t="shared" si="40"/>
        <v>4571.117979099783</v>
      </c>
      <c r="BS56" s="367">
        <f t="shared" si="167"/>
        <v>45938.70150036479</v>
      </c>
      <c r="BT56" s="370">
        <f t="shared" si="132"/>
        <v>8273.5167042530011</v>
      </c>
      <c r="BU56" s="370">
        <f t="shared" si="42"/>
        <v>2068.3791760632503</v>
      </c>
      <c r="BV56" s="368">
        <f t="shared" si="43"/>
        <v>56280.597380681043</v>
      </c>
      <c r="BW56" s="369"/>
      <c r="BX56" s="338" t="s">
        <v>36</v>
      </c>
      <c r="BY56" s="378">
        <f t="shared" si="197"/>
        <v>43108.61102690296</v>
      </c>
      <c r="BZ56" s="370">
        <f t="shared" si="45"/>
        <v>4763.5015184727772</v>
      </c>
      <c r="CA56" s="367">
        <f t="shared" si="169"/>
        <v>47872.112545375734</v>
      </c>
      <c r="CB56" s="370">
        <f t="shared" si="133"/>
        <v>8621.7222053805926</v>
      </c>
      <c r="CC56" s="370">
        <f t="shared" si="47"/>
        <v>2155.4305513451482</v>
      </c>
      <c r="CD56" s="368">
        <f t="shared" si="48"/>
        <v>58649.265302101478</v>
      </c>
      <c r="CE56" s="282"/>
      <c r="CF56" s="338" t="s">
        <v>36</v>
      </c>
      <c r="CG56" s="370">
        <f t="shared" si="117"/>
        <v>43970.783247441017</v>
      </c>
      <c r="CH56" s="370">
        <f t="shared" si="50"/>
        <v>4858.7715488422327</v>
      </c>
      <c r="CI56" s="367">
        <f t="shared" si="170"/>
        <v>48829.55479628325</v>
      </c>
      <c r="CJ56" s="370">
        <f t="shared" si="134"/>
        <v>8794.1566494882045</v>
      </c>
      <c r="CK56" s="370">
        <f t="shared" si="52"/>
        <v>2198.5391623720511</v>
      </c>
      <c r="CL56" s="368">
        <f t="shared" si="53"/>
        <v>59822.250608143506</v>
      </c>
      <c r="CM56" s="282"/>
      <c r="CN56" s="338" t="s">
        <v>36</v>
      </c>
      <c r="CO56" s="370">
        <f t="shared" si="198"/>
        <v>44720.783247441017</v>
      </c>
      <c r="CP56" s="370">
        <f t="shared" si="55"/>
        <v>4941.6465488422327</v>
      </c>
      <c r="CQ56" s="367">
        <f t="shared" si="172"/>
        <v>49662.42979628325</v>
      </c>
      <c r="CR56" s="370">
        <f t="shared" si="135"/>
        <v>8944.1566494882045</v>
      </c>
      <c r="CS56" s="370">
        <f t="shared" si="57"/>
        <v>2236.0391623720511</v>
      </c>
      <c r="CT56" s="368">
        <f t="shared" si="58"/>
        <v>60842.625608143506</v>
      </c>
      <c r="CU56" s="369"/>
      <c r="CV56" s="338" t="s">
        <v>36</v>
      </c>
      <c r="CW56" s="370">
        <f t="shared" si="199"/>
        <v>45845.783247441017</v>
      </c>
      <c r="CX56" s="370">
        <f t="shared" si="60"/>
        <v>5065.9590488422327</v>
      </c>
      <c r="CY56" s="367">
        <f t="shared" si="173"/>
        <v>50911.74229628325</v>
      </c>
      <c r="CZ56" s="370">
        <f t="shared" si="136"/>
        <v>9169.1566494882045</v>
      </c>
      <c r="DA56" s="370">
        <f t="shared" si="62"/>
        <v>2292.2891623720511</v>
      </c>
      <c r="DB56" s="368">
        <f t="shared" si="63"/>
        <v>62373.188108143506</v>
      </c>
      <c r="DC56" s="369"/>
      <c r="DD56" s="338" t="s">
        <v>36</v>
      </c>
      <c r="DE56" s="370">
        <f t="shared" si="64"/>
        <v>46304.241079915424</v>
      </c>
      <c r="DF56" s="370">
        <f t="shared" si="65"/>
        <v>5116.6186393306543</v>
      </c>
      <c r="DG56" s="367">
        <f t="shared" si="174"/>
        <v>51420.85971924608</v>
      </c>
      <c r="DH56" s="370">
        <f t="shared" si="137"/>
        <v>9260.8482159830855</v>
      </c>
      <c r="DI56" s="370">
        <f t="shared" si="67"/>
        <v>2315.2120539957714</v>
      </c>
      <c r="DJ56" s="368">
        <f t="shared" si="68"/>
        <v>62996.919989224931</v>
      </c>
      <c r="DK56" s="369"/>
      <c r="DL56" s="338" t="s">
        <v>36</v>
      </c>
      <c r="DM56" s="370">
        <f t="shared" si="200"/>
        <v>46804.241079915424</v>
      </c>
      <c r="DN56" s="370">
        <f t="shared" si="201"/>
        <v>5218.6728804105696</v>
      </c>
      <c r="DO56" s="367">
        <f t="shared" si="176"/>
        <v>52022.913960325997</v>
      </c>
      <c r="DP56" s="370">
        <f t="shared" si="138"/>
        <v>9360.8482159830855</v>
      </c>
      <c r="DQ56" s="370">
        <f t="shared" si="72"/>
        <v>2340.2120539957714</v>
      </c>
      <c r="DR56" s="368">
        <f t="shared" si="73"/>
        <v>63723.974230304855</v>
      </c>
      <c r="DS56" s="369"/>
      <c r="DT56" s="338" t="s">
        <v>36</v>
      </c>
      <c r="DU56" s="370">
        <f t="shared" si="202"/>
        <v>47804.241079915424</v>
      </c>
      <c r="DV56" s="370">
        <f t="shared" si="203"/>
        <v>5330.1728804105696</v>
      </c>
      <c r="DW56" s="367">
        <f t="shared" si="178"/>
        <v>53134.413960325997</v>
      </c>
      <c r="DX56" s="370">
        <f t="shared" si="140"/>
        <v>9560.8482159830855</v>
      </c>
      <c r="DY56" s="370">
        <f t="shared" si="77"/>
        <v>2390.2120539957714</v>
      </c>
      <c r="DZ56" s="368">
        <f t="shared" si="78"/>
        <v>65085.474230304855</v>
      </c>
      <c r="EA56" s="369"/>
      <c r="EB56" s="338" t="s">
        <v>36</v>
      </c>
      <c r="EC56" s="370">
        <f t="shared" si="79"/>
        <v>48282.283490714581</v>
      </c>
      <c r="ED56" s="370">
        <f t="shared" si="204"/>
        <v>5383.4746092146761</v>
      </c>
      <c r="EE56" s="367">
        <f t="shared" si="180"/>
        <v>53665.758099929255</v>
      </c>
      <c r="EF56" s="370">
        <f t="shared" si="141"/>
        <v>9656.4566981429161</v>
      </c>
      <c r="EG56" s="370">
        <f t="shared" si="82"/>
        <v>2414.114174535729</v>
      </c>
      <c r="EH56" s="368">
        <f t="shared" si="83"/>
        <v>65736.328972607895</v>
      </c>
      <c r="EI56" s="282"/>
      <c r="EJ56" s="338" t="s">
        <v>36</v>
      </c>
      <c r="EK56" s="370">
        <f t="shared" si="205"/>
        <v>48782.283490714581</v>
      </c>
      <c r="EL56" s="370">
        <f t="shared" si="206"/>
        <v>5439.2246092146761</v>
      </c>
      <c r="EM56" s="367">
        <f t="shared" si="182"/>
        <v>54221.508099929255</v>
      </c>
      <c r="EN56" s="370">
        <f t="shared" si="143"/>
        <v>9756.4566981429161</v>
      </c>
      <c r="EO56" s="370">
        <f t="shared" si="87"/>
        <v>2439.114174535729</v>
      </c>
      <c r="EP56" s="368">
        <f t="shared" si="88"/>
        <v>66417.078972607895</v>
      </c>
      <c r="EQ56" s="282"/>
      <c r="ER56" s="338" t="s">
        <v>36</v>
      </c>
      <c r="ES56" s="370">
        <f t="shared" si="89"/>
        <v>49270.106325621724</v>
      </c>
      <c r="ET56" s="370">
        <f t="shared" si="207"/>
        <v>5493.6168553068219</v>
      </c>
      <c r="EU56" s="367">
        <f t="shared" si="184"/>
        <v>54763.723180928544</v>
      </c>
      <c r="EV56" s="370">
        <f t="shared" si="144"/>
        <v>9854.0212651243455</v>
      </c>
      <c r="EW56" s="370">
        <f t="shared" si="92"/>
        <v>2463.5053162810864</v>
      </c>
      <c r="EX56" s="368">
        <f t="shared" si="93"/>
        <v>67081.249762333973</v>
      </c>
      <c r="EY56" s="282"/>
    </row>
    <row r="57" spans="1:155" x14ac:dyDescent="0.25">
      <c r="C57" s="346"/>
      <c r="D57" s="352" t="s">
        <v>37</v>
      </c>
      <c r="E57" s="305">
        <v>39698</v>
      </c>
      <c r="F57" s="56">
        <f t="shared" si="0"/>
        <v>4267.5349999999999</v>
      </c>
      <c r="G57" s="43">
        <f t="shared" si="1"/>
        <v>43965.535000000003</v>
      </c>
      <c r="H57" s="56">
        <f t="shared" si="208"/>
        <v>7939.6</v>
      </c>
      <c r="I57" s="56">
        <f t="shared" si="2"/>
        <v>1984.9</v>
      </c>
      <c r="J57" s="53">
        <f t="shared" si="3"/>
        <v>53890.035000000003</v>
      </c>
      <c r="L57" s="17" t="s">
        <v>37</v>
      </c>
      <c r="M57" s="33">
        <f t="shared" si="4"/>
        <v>40094.980000000003</v>
      </c>
      <c r="N57" s="56">
        <f t="shared" si="5"/>
        <v>4350.3053300000001</v>
      </c>
      <c r="O57" s="43">
        <f t="shared" si="159"/>
        <v>44445.285330000006</v>
      </c>
      <c r="P57" s="56">
        <f t="shared" si="125"/>
        <v>8018.996000000001</v>
      </c>
      <c r="Q57" s="56">
        <f t="shared" si="7"/>
        <v>2004.7490000000003</v>
      </c>
      <c r="R57" s="53">
        <f t="shared" si="8"/>
        <v>54469.030330000009</v>
      </c>
      <c r="S57" s="282"/>
      <c r="T57" s="17" t="s">
        <v>37</v>
      </c>
      <c r="U57" s="33">
        <f t="shared" si="9"/>
        <v>40495.929800000005</v>
      </c>
      <c r="V57" s="56">
        <f t="shared" si="10"/>
        <v>4393.808383300001</v>
      </c>
      <c r="W57" s="43">
        <f t="shared" si="160"/>
        <v>44889.738183300004</v>
      </c>
      <c r="X57" s="56">
        <f t="shared" si="126"/>
        <v>8099.1859600000016</v>
      </c>
      <c r="Y57" s="56">
        <f t="shared" si="12"/>
        <v>2024.7964900000004</v>
      </c>
      <c r="Z57" s="53">
        <f t="shared" si="13"/>
        <v>55013.720633300007</v>
      </c>
      <c r="AA57" s="282"/>
      <c r="AB57" s="17" t="s">
        <v>37</v>
      </c>
      <c r="AC57" s="21">
        <f t="shared" si="113"/>
        <v>40495.929800000005</v>
      </c>
      <c r="AD57" s="56">
        <f t="shared" si="15"/>
        <v>4393.808383300001</v>
      </c>
      <c r="AE57" s="43">
        <f t="shared" si="161"/>
        <v>44889.738183300004</v>
      </c>
      <c r="AF57" s="56">
        <f t="shared" si="127"/>
        <v>8099.1859600000016</v>
      </c>
      <c r="AG57" s="56">
        <f t="shared" si="17"/>
        <v>2024.7964900000004</v>
      </c>
      <c r="AH57" s="53">
        <f t="shared" si="18"/>
        <v>55013.720633300007</v>
      </c>
      <c r="AI57" s="282"/>
      <c r="AJ57" s="17" t="s">
        <v>37</v>
      </c>
      <c r="AK57" s="33">
        <f t="shared" si="19"/>
        <v>41204.608571500008</v>
      </c>
      <c r="AL57" s="56">
        <f t="shared" si="20"/>
        <v>4511.9046385792508</v>
      </c>
      <c r="AM57" s="43">
        <f t="shared" si="162"/>
        <v>45716.513210079262</v>
      </c>
      <c r="AN57" s="56">
        <f t="shared" si="128"/>
        <v>8240.9217143000023</v>
      </c>
      <c r="AO57" s="56">
        <f t="shared" si="22"/>
        <v>2060.2304285750006</v>
      </c>
      <c r="AP57" s="53">
        <f t="shared" si="23"/>
        <v>56017.665352954267</v>
      </c>
      <c r="AQ57" s="282"/>
      <c r="AR57" s="308" t="s">
        <v>37</v>
      </c>
      <c r="AS57" s="305">
        <f t="shared" si="114"/>
        <v>41204.608571500008</v>
      </c>
      <c r="AT57" s="56">
        <f t="shared" si="25"/>
        <v>4553.1092471507509</v>
      </c>
      <c r="AU57" s="43">
        <f t="shared" si="163"/>
        <v>45757.717818650759</v>
      </c>
      <c r="AV57" s="56">
        <f t="shared" si="129"/>
        <v>8240.9217143000023</v>
      </c>
      <c r="AW57" s="56">
        <f t="shared" si="27"/>
        <v>2060.2304285750006</v>
      </c>
      <c r="AX57" s="53">
        <f t="shared" si="28"/>
        <v>56058.869961525765</v>
      </c>
      <c r="AY57" s="282"/>
      <c r="AZ57" s="308" t="s">
        <v>37</v>
      </c>
      <c r="BA57" s="305">
        <f t="shared" si="29"/>
        <v>42028.700742930007</v>
      </c>
      <c r="BB57" s="56">
        <f t="shared" si="30"/>
        <v>4644.1714320937654</v>
      </c>
      <c r="BC57" s="43">
        <f t="shared" si="164"/>
        <v>46672.872175023775</v>
      </c>
      <c r="BD57" s="56">
        <f t="shared" si="130"/>
        <v>8405.7401485860009</v>
      </c>
      <c r="BE57" s="56">
        <f t="shared" si="32"/>
        <v>2101.4350371465002</v>
      </c>
      <c r="BF57" s="53">
        <f t="shared" si="33"/>
        <v>57180.047360756274</v>
      </c>
      <c r="BG57" s="282"/>
      <c r="BH57" s="17" t="s">
        <v>37</v>
      </c>
      <c r="BI57" s="378">
        <f t="shared" si="195"/>
        <v>42528.700742930007</v>
      </c>
      <c r="BJ57" s="370">
        <f t="shared" si="35"/>
        <v>4699.4214320937654</v>
      </c>
      <c r="BK57" s="367">
        <f t="shared" si="166"/>
        <v>47228.122175023775</v>
      </c>
      <c r="BL57" s="370">
        <f t="shared" si="131"/>
        <v>8505.7401485860009</v>
      </c>
      <c r="BM57" s="370">
        <f t="shared" si="37"/>
        <v>2126.4350371465002</v>
      </c>
      <c r="BN57" s="368">
        <f t="shared" si="38"/>
        <v>57860.297360756274</v>
      </c>
      <c r="BO57" s="369"/>
      <c r="BP57" s="338" t="s">
        <v>37</v>
      </c>
      <c r="BQ57" s="370">
        <f t="shared" si="196"/>
        <v>43028.700742930007</v>
      </c>
      <c r="BR57" s="370">
        <f t="shared" si="40"/>
        <v>4754.6714320937654</v>
      </c>
      <c r="BS57" s="367">
        <f t="shared" si="167"/>
        <v>47783.372175023775</v>
      </c>
      <c r="BT57" s="370">
        <f t="shared" si="132"/>
        <v>8605.7401485860009</v>
      </c>
      <c r="BU57" s="370">
        <f t="shared" si="42"/>
        <v>2151.4350371465002</v>
      </c>
      <c r="BV57" s="368">
        <f t="shared" si="43"/>
        <v>58540.547360756274</v>
      </c>
      <c r="BW57" s="369"/>
      <c r="BX57" s="338" t="s">
        <v>37</v>
      </c>
      <c r="BY57" s="378">
        <f t="shared" si="197"/>
        <v>44819.561765217906</v>
      </c>
      <c r="BZ57" s="370">
        <f t="shared" si="45"/>
        <v>4952.5615750565785</v>
      </c>
      <c r="CA57" s="367">
        <f t="shared" si="169"/>
        <v>49772.123340274484</v>
      </c>
      <c r="CB57" s="370">
        <f t="shared" si="133"/>
        <v>8963.9123530435809</v>
      </c>
      <c r="CC57" s="370">
        <f t="shared" si="47"/>
        <v>2240.9780882608952</v>
      </c>
      <c r="CD57" s="368">
        <f t="shared" si="48"/>
        <v>60977.013781578964</v>
      </c>
      <c r="CE57" s="282"/>
      <c r="CF57" s="338" t="s">
        <v>37</v>
      </c>
      <c r="CG57" s="370">
        <f t="shared" si="117"/>
        <v>45715.953000522262</v>
      </c>
      <c r="CH57" s="370">
        <f t="shared" si="50"/>
        <v>5051.6128065577104</v>
      </c>
      <c r="CI57" s="367">
        <f t="shared" si="170"/>
        <v>50767.565807079969</v>
      </c>
      <c r="CJ57" s="370">
        <f t="shared" si="134"/>
        <v>9143.1906001044536</v>
      </c>
      <c r="CK57" s="370">
        <f t="shared" si="52"/>
        <v>2285.7976500261134</v>
      </c>
      <c r="CL57" s="368">
        <f t="shared" si="53"/>
        <v>62196.554057210538</v>
      </c>
      <c r="CM57" s="282"/>
      <c r="CN57" s="338" t="s">
        <v>37</v>
      </c>
      <c r="CO57" s="370">
        <f t="shared" si="198"/>
        <v>46465.953000522262</v>
      </c>
      <c r="CP57" s="370">
        <f t="shared" si="55"/>
        <v>5134.4878065577104</v>
      </c>
      <c r="CQ57" s="367">
        <f t="shared" si="172"/>
        <v>51600.440807079969</v>
      </c>
      <c r="CR57" s="370">
        <f t="shared" si="135"/>
        <v>9293.1906001044536</v>
      </c>
      <c r="CS57" s="370">
        <f t="shared" si="57"/>
        <v>2323.2976500261134</v>
      </c>
      <c r="CT57" s="368">
        <f t="shared" si="58"/>
        <v>63216.929057210538</v>
      </c>
      <c r="CU57" s="369"/>
      <c r="CV57" s="338" t="s">
        <v>37</v>
      </c>
      <c r="CW57" s="370">
        <f t="shared" si="199"/>
        <v>47590.953000522262</v>
      </c>
      <c r="CX57" s="370">
        <f t="shared" si="60"/>
        <v>5258.8003065577104</v>
      </c>
      <c r="CY57" s="367">
        <f t="shared" si="173"/>
        <v>52849.753307079969</v>
      </c>
      <c r="CZ57" s="370">
        <f t="shared" si="136"/>
        <v>9518.1906001044536</v>
      </c>
      <c r="DA57" s="370">
        <f t="shared" si="62"/>
        <v>2379.5476500261134</v>
      </c>
      <c r="DB57" s="368">
        <f t="shared" si="63"/>
        <v>64747.491557210538</v>
      </c>
      <c r="DC57" s="369"/>
      <c r="DD57" s="338" t="s">
        <v>37</v>
      </c>
      <c r="DE57" s="370">
        <f t="shared" si="64"/>
        <v>48066.862530527484</v>
      </c>
      <c r="DF57" s="370">
        <f t="shared" si="65"/>
        <v>5311.3883096232867</v>
      </c>
      <c r="DG57" s="367">
        <f t="shared" si="174"/>
        <v>53378.250840150773</v>
      </c>
      <c r="DH57" s="370">
        <f t="shared" si="137"/>
        <v>9613.3725061054975</v>
      </c>
      <c r="DI57" s="370">
        <f t="shared" si="67"/>
        <v>2403.3431265263744</v>
      </c>
      <c r="DJ57" s="368">
        <f t="shared" si="68"/>
        <v>65394.966472782638</v>
      </c>
      <c r="DK57" s="369"/>
      <c r="DL57" s="338" t="s">
        <v>37</v>
      </c>
      <c r="DM57" s="370">
        <f t="shared" si="200"/>
        <v>48566.862530527484</v>
      </c>
      <c r="DN57" s="370">
        <f t="shared" si="201"/>
        <v>5415.2051721538146</v>
      </c>
      <c r="DO57" s="367">
        <f t="shared" si="176"/>
        <v>53982.067702681299</v>
      </c>
      <c r="DP57" s="370">
        <f t="shared" si="138"/>
        <v>9713.3725061054975</v>
      </c>
      <c r="DQ57" s="370">
        <f t="shared" si="72"/>
        <v>2428.3431265263744</v>
      </c>
      <c r="DR57" s="368">
        <f t="shared" si="73"/>
        <v>66123.783335313172</v>
      </c>
      <c r="DS57" s="369"/>
      <c r="DT57" s="338" t="s">
        <v>37</v>
      </c>
      <c r="DU57" s="370">
        <f t="shared" si="202"/>
        <v>49566.862530527484</v>
      </c>
      <c r="DV57" s="370">
        <f t="shared" si="203"/>
        <v>5526.7051721538146</v>
      </c>
      <c r="DW57" s="367">
        <f t="shared" si="178"/>
        <v>55093.567702681299</v>
      </c>
      <c r="DX57" s="370">
        <f t="shared" si="140"/>
        <v>9913.3725061054975</v>
      </c>
      <c r="DY57" s="370">
        <f t="shared" si="77"/>
        <v>2478.3431265263744</v>
      </c>
      <c r="DZ57" s="368">
        <f t="shared" si="78"/>
        <v>67485.283335313172</v>
      </c>
      <c r="EA57" s="369"/>
      <c r="EB57" s="338" t="s">
        <v>37</v>
      </c>
      <c r="EC57" s="370">
        <f t="shared" si="79"/>
        <v>50062.531155832759</v>
      </c>
      <c r="ED57" s="370">
        <f t="shared" si="204"/>
        <v>5581.9722238753529</v>
      </c>
      <c r="EE57" s="367">
        <f t="shared" si="180"/>
        <v>55644.503379708112</v>
      </c>
      <c r="EF57" s="370">
        <f t="shared" si="141"/>
        <v>10012.506231166553</v>
      </c>
      <c r="EG57" s="370">
        <f t="shared" si="82"/>
        <v>2503.1265577916383</v>
      </c>
      <c r="EH57" s="368">
        <f t="shared" si="83"/>
        <v>68160.1361686663</v>
      </c>
      <c r="EI57" s="282"/>
      <c r="EJ57" s="338" t="s">
        <v>37</v>
      </c>
      <c r="EK57" s="370">
        <f>EC57*1.01</f>
        <v>50563.156467391091</v>
      </c>
      <c r="EL57" s="370">
        <f t="shared" si="206"/>
        <v>5637.7919461141064</v>
      </c>
      <c r="EM57" s="367">
        <f t="shared" si="182"/>
        <v>56200.948413505197</v>
      </c>
      <c r="EN57" s="370">
        <f t="shared" si="143"/>
        <v>10112.631293478218</v>
      </c>
      <c r="EO57" s="370">
        <f t="shared" si="87"/>
        <v>2528.1578233695545</v>
      </c>
      <c r="EP57" s="368">
        <f t="shared" si="88"/>
        <v>68841.737530352955</v>
      </c>
      <c r="EQ57" s="282"/>
      <c r="ER57" s="338" t="s">
        <v>37</v>
      </c>
      <c r="ES57" s="370">
        <f t="shared" si="89"/>
        <v>51068.788032065</v>
      </c>
      <c r="ET57" s="370">
        <f t="shared" si="207"/>
        <v>5694.169865575248</v>
      </c>
      <c r="EU57" s="367">
        <f t="shared" si="184"/>
        <v>56762.957897640248</v>
      </c>
      <c r="EV57" s="370">
        <f t="shared" si="144"/>
        <v>10213.757606413001</v>
      </c>
      <c r="EW57" s="370">
        <f t="shared" si="92"/>
        <v>2553.4394016032502</v>
      </c>
      <c r="EX57" s="368">
        <f t="shared" si="93"/>
        <v>69530.154905656498</v>
      </c>
      <c r="EY57" s="282"/>
    </row>
    <row r="58" spans="1:155" ht="15.75" thickBot="1" x14ac:dyDescent="0.3">
      <c r="C58" s="350"/>
      <c r="D58" s="353" t="s">
        <v>38</v>
      </c>
      <c r="E58" s="306">
        <v>41271</v>
      </c>
      <c r="F58" s="57">
        <f t="shared" si="0"/>
        <v>4436.6324999999997</v>
      </c>
      <c r="G58" s="48">
        <f t="shared" si="1"/>
        <v>45707.6325</v>
      </c>
      <c r="H58" s="57">
        <f t="shared" ref="H58:H63" si="209">E58*$H$3</f>
        <v>8254.2000000000007</v>
      </c>
      <c r="I58" s="57">
        <f t="shared" si="2"/>
        <v>2063.5500000000002</v>
      </c>
      <c r="J58" s="67">
        <f t="shared" si="3"/>
        <v>56025.382500000007</v>
      </c>
      <c r="L58" s="17" t="s">
        <v>38</v>
      </c>
      <c r="M58" s="34">
        <f t="shared" si="4"/>
        <v>41683.71</v>
      </c>
      <c r="N58" s="57">
        <f t="shared" si="5"/>
        <v>4522.6825349999999</v>
      </c>
      <c r="O58" s="48">
        <f t="shared" si="159"/>
        <v>46206.392534999999</v>
      </c>
      <c r="P58" s="57">
        <f t="shared" si="125"/>
        <v>8336.7420000000002</v>
      </c>
      <c r="Q58" s="57">
        <f t="shared" si="7"/>
        <v>2084.1855</v>
      </c>
      <c r="R58" s="67">
        <f t="shared" si="8"/>
        <v>56627.320034999997</v>
      </c>
      <c r="S58" s="282"/>
      <c r="T58" s="17" t="s">
        <v>38</v>
      </c>
      <c r="U58" s="34">
        <f t="shared" si="9"/>
        <v>42100.547099999996</v>
      </c>
      <c r="V58" s="57">
        <f t="shared" si="10"/>
        <v>4567.9093603499996</v>
      </c>
      <c r="W58" s="48">
        <f t="shared" si="160"/>
        <v>46668.456460349997</v>
      </c>
      <c r="X58" s="57">
        <f t="shared" si="126"/>
        <v>8420.1094199999989</v>
      </c>
      <c r="Y58" s="57">
        <f t="shared" si="12"/>
        <v>2105.0273549999997</v>
      </c>
      <c r="Z58" s="67">
        <f t="shared" si="13"/>
        <v>57193.593235349996</v>
      </c>
      <c r="AA58" s="282"/>
      <c r="AB58" s="17" t="s">
        <v>38</v>
      </c>
      <c r="AC58" s="21">
        <f t="shared" si="113"/>
        <v>42100.547099999996</v>
      </c>
      <c r="AD58" s="57">
        <f t="shared" si="15"/>
        <v>4567.9093603499996</v>
      </c>
      <c r="AE58" s="48">
        <f t="shared" si="161"/>
        <v>46668.456460349997</v>
      </c>
      <c r="AF58" s="57">
        <f t="shared" si="127"/>
        <v>8420.1094199999989</v>
      </c>
      <c r="AG58" s="57">
        <f t="shared" si="17"/>
        <v>2105.0273549999997</v>
      </c>
      <c r="AH58" s="67">
        <f t="shared" si="18"/>
        <v>57193.593235349996</v>
      </c>
      <c r="AI58" s="282"/>
      <c r="AJ58" s="17" t="s">
        <v>38</v>
      </c>
      <c r="AK58" s="34">
        <f t="shared" si="19"/>
        <v>42837.306674250001</v>
      </c>
      <c r="AL58" s="57">
        <f t="shared" si="20"/>
        <v>4690.6850808303752</v>
      </c>
      <c r="AM58" s="48">
        <f t="shared" si="162"/>
        <v>47527.99175508038</v>
      </c>
      <c r="AN58" s="57">
        <f t="shared" si="128"/>
        <v>8567.4613348500006</v>
      </c>
      <c r="AO58" s="57">
        <f t="shared" si="22"/>
        <v>2141.8653337125002</v>
      </c>
      <c r="AP58" s="67">
        <f t="shared" si="23"/>
        <v>58237.318423642879</v>
      </c>
      <c r="AQ58" s="282"/>
      <c r="AR58" s="309" t="s">
        <v>38</v>
      </c>
      <c r="AS58" s="306">
        <f t="shared" si="114"/>
        <v>42837.306674250001</v>
      </c>
      <c r="AT58" s="57">
        <f t="shared" si="25"/>
        <v>4733.5223875046249</v>
      </c>
      <c r="AU58" s="48">
        <f t="shared" si="163"/>
        <v>47570.82906175463</v>
      </c>
      <c r="AV58" s="57">
        <f t="shared" si="129"/>
        <v>8567.4613348500006</v>
      </c>
      <c r="AW58" s="57">
        <f t="shared" si="27"/>
        <v>2141.8653337125002</v>
      </c>
      <c r="AX58" s="67">
        <f t="shared" si="28"/>
        <v>58280.155730317128</v>
      </c>
      <c r="AY58" s="282"/>
      <c r="AZ58" s="309" t="s">
        <v>38</v>
      </c>
      <c r="BA58" s="306">
        <f t="shared" si="29"/>
        <v>43694.052807735003</v>
      </c>
      <c r="BB58" s="57">
        <f t="shared" si="30"/>
        <v>4828.1928352547175</v>
      </c>
      <c r="BC58" s="48">
        <f t="shared" si="164"/>
        <v>48522.245642989721</v>
      </c>
      <c r="BD58" s="57">
        <f t="shared" si="130"/>
        <v>8738.8105615470013</v>
      </c>
      <c r="BE58" s="57">
        <f t="shared" si="32"/>
        <v>2184.7026403867503</v>
      </c>
      <c r="BF58" s="67">
        <f t="shared" si="33"/>
        <v>59445.758844923475</v>
      </c>
      <c r="BG58" s="282"/>
      <c r="BH58" s="25" t="s">
        <v>38</v>
      </c>
      <c r="BI58" s="379">
        <f t="shared" si="195"/>
        <v>44194.052807735003</v>
      </c>
      <c r="BJ58" s="371">
        <f t="shared" si="35"/>
        <v>4883.4428352547175</v>
      </c>
      <c r="BK58" s="372">
        <f t="shared" si="166"/>
        <v>49077.495642989721</v>
      </c>
      <c r="BL58" s="371">
        <f t="shared" si="131"/>
        <v>8838.8105615470013</v>
      </c>
      <c r="BM58" s="371">
        <f t="shared" si="37"/>
        <v>2209.7026403867503</v>
      </c>
      <c r="BN58" s="373">
        <f t="shared" si="38"/>
        <v>60126.008844923475</v>
      </c>
      <c r="BO58" s="369"/>
      <c r="BP58" s="342" t="s">
        <v>38</v>
      </c>
      <c r="BQ58" s="371">
        <f t="shared" si="196"/>
        <v>44694.052807735003</v>
      </c>
      <c r="BR58" s="371">
        <f t="shared" si="40"/>
        <v>4938.6928352547175</v>
      </c>
      <c r="BS58" s="372">
        <f t="shared" si="167"/>
        <v>49632.745642989721</v>
      </c>
      <c r="BT58" s="371">
        <f t="shared" si="132"/>
        <v>8938.8105615470013</v>
      </c>
      <c r="BU58" s="371">
        <f t="shared" si="42"/>
        <v>2234.7026403867503</v>
      </c>
      <c r="BV58" s="375">
        <f t="shared" si="43"/>
        <v>60806.258844923475</v>
      </c>
      <c r="BW58" s="369"/>
      <c r="BX58" s="342" t="s">
        <v>38</v>
      </c>
      <c r="BY58" s="379">
        <f t="shared" si="197"/>
        <v>46534.874391967052</v>
      </c>
      <c r="BZ58" s="371">
        <f t="shared" si="45"/>
        <v>5142.1036203123595</v>
      </c>
      <c r="CA58" s="372">
        <f t="shared" si="169"/>
        <v>51676.978012279411</v>
      </c>
      <c r="CB58" s="371">
        <f t="shared" si="133"/>
        <v>9306.9748783934101</v>
      </c>
      <c r="CC58" s="371">
        <f t="shared" si="47"/>
        <v>2326.7437195983525</v>
      </c>
      <c r="CD58" s="375">
        <f t="shared" si="48"/>
        <v>63310.696610271174</v>
      </c>
      <c r="CE58" s="282"/>
      <c r="CF58" s="342" t="s">
        <v>38</v>
      </c>
      <c r="CG58" s="371">
        <f t="shared" si="117"/>
        <v>47465.571879806397</v>
      </c>
      <c r="CH58" s="371">
        <f t="shared" si="50"/>
        <v>5244.9456927186066</v>
      </c>
      <c r="CI58" s="372">
        <f t="shared" si="170"/>
        <v>52710.517572525001</v>
      </c>
      <c r="CJ58" s="371">
        <f t="shared" si="134"/>
        <v>9493.1143759612805</v>
      </c>
      <c r="CK58" s="371">
        <f t="shared" si="52"/>
        <v>2373.2785939903201</v>
      </c>
      <c r="CL58" s="375">
        <f t="shared" si="53"/>
        <v>64576.910542476602</v>
      </c>
      <c r="CM58" s="282"/>
      <c r="CN58" s="342" t="s">
        <v>38</v>
      </c>
      <c r="CO58" s="371">
        <f t="shared" si="198"/>
        <v>48215.571879806397</v>
      </c>
      <c r="CP58" s="371">
        <f t="shared" si="55"/>
        <v>5327.8206927186066</v>
      </c>
      <c r="CQ58" s="372">
        <f t="shared" si="172"/>
        <v>53543.392572525001</v>
      </c>
      <c r="CR58" s="371">
        <f t="shared" si="135"/>
        <v>9643.1143759612805</v>
      </c>
      <c r="CS58" s="371">
        <f t="shared" si="57"/>
        <v>2410.7785939903201</v>
      </c>
      <c r="CT58" s="375">
        <f t="shared" si="58"/>
        <v>65597.285542476602</v>
      </c>
      <c r="CU58" s="369"/>
      <c r="CV58" s="342" t="s">
        <v>38</v>
      </c>
      <c r="CW58" s="371">
        <f t="shared" si="199"/>
        <v>49340.571879806397</v>
      </c>
      <c r="CX58" s="371">
        <f t="shared" si="60"/>
        <v>5452.1331927186066</v>
      </c>
      <c r="CY58" s="372">
        <f t="shared" si="173"/>
        <v>54792.705072525001</v>
      </c>
      <c r="CZ58" s="371">
        <f t="shared" si="136"/>
        <v>9868.1143759612805</v>
      </c>
      <c r="DA58" s="371">
        <f t="shared" si="62"/>
        <v>2467.0285939903201</v>
      </c>
      <c r="DB58" s="375">
        <f t="shared" si="63"/>
        <v>67127.848042476602</v>
      </c>
      <c r="DC58" s="369"/>
      <c r="DD58" s="342" t="s">
        <v>38</v>
      </c>
      <c r="DE58" s="371">
        <f t="shared" si="64"/>
        <v>49833.977598604462</v>
      </c>
      <c r="DF58" s="371">
        <f t="shared" si="65"/>
        <v>5506.6545246457936</v>
      </c>
      <c r="DG58" s="372">
        <f t="shared" si="174"/>
        <v>55340.632123250252</v>
      </c>
      <c r="DH58" s="371">
        <f t="shared" si="137"/>
        <v>9966.7955197208939</v>
      </c>
      <c r="DI58" s="371">
        <f t="shared" si="67"/>
        <v>2491.6988799302235</v>
      </c>
      <c r="DJ58" s="375">
        <f t="shared" si="68"/>
        <v>67799.126522901366</v>
      </c>
      <c r="DK58" s="369"/>
      <c r="DL58" s="342" t="s">
        <v>38</v>
      </c>
      <c r="DM58" s="371">
        <f t="shared" si="200"/>
        <v>50333.977598604462</v>
      </c>
      <c r="DN58" s="371">
        <f t="shared" si="201"/>
        <v>5612.2385022443978</v>
      </c>
      <c r="DO58" s="372">
        <f t="shared" si="176"/>
        <v>55946.216100848862</v>
      </c>
      <c r="DP58" s="371">
        <f t="shared" si="138"/>
        <v>10066.795519720894</v>
      </c>
      <c r="DQ58" s="371">
        <f t="shared" si="72"/>
        <v>2516.6988799302235</v>
      </c>
      <c r="DR58" s="375">
        <f t="shared" si="73"/>
        <v>68529.710500499976</v>
      </c>
      <c r="DS58" s="369"/>
      <c r="DT58" s="342" t="s">
        <v>38</v>
      </c>
      <c r="DU58" s="371">
        <f>DM58*1.02</f>
        <v>51340.657150576553</v>
      </c>
      <c r="DV58" s="371">
        <f t="shared" si="203"/>
        <v>5724.4832722892861</v>
      </c>
      <c r="DW58" s="372">
        <f t="shared" si="178"/>
        <v>57065.140422865836</v>
      </c>
      <c r="DX58" s="371">
        <f t="shared" si="140"/>
        <v>10268.131430115311</v>
      </c>
      <c r="DY58" s="371">
        <f t="shared" si="77"/>
        <v>2567.0328575288277</v>
      </c>
      <c r="DZ58" s="375">
        <f t="shared" si="78"/>
        <v>69900.304710509983</v>
      </c>
      <c r="EA58" s="369"/>
      <c r="EB58" s="342" t="s">
        <v>38</v>
      </c>
      <c r="EC58" s="371">
        <f t="shared" si="79"/>
        <v>51854.063722082319</v>
      </c>
      <c r="ED58" s="371">
        <f t="shared" si="204"/>
        <v>5781.7281050121783</v>
      </c>
      <c r="EE58" s="372">
        <f t="shared" si="180"/>
        <v>57635.791827094494</v>
      </c>
      <c r="EF58" s="371">
        <f t="shared" si="141"/>
        <v>10370.812744416464</v>
      </c>
      <c r="EG58" s="371">
        <f t="shared" si="82"/>
        <v>2592.703186104116</v>
      </c>
      <c r="EH58" s="375">
        <f t="shared" si="83"/>
        <v>70599.307757615068</v>
      </c>
      <c r="EI58" s="282"/>
      <c r="EJ58" s="342" t="s">
        <v>38</v>
      </c>
      <c r="EK58" s="371">
        <f t="shared" ref="EK58:EK63" si="210">EC58*1.01</f>
        <v>52372.604359303143</v>
      </c>
      <c r="EL58" s="371">
        <f t="shared" si="206"/>
        <v>5839.5453860623002</v>
      </c>
      <c r="EM58" s="372">
        <f t="shared" si="182"/>
        <v>58212.149745365445</v>
      </c>
      <c r="EN58" s="371">
        <f t="shared" si="143"/>
        <v>10474.52087186063</v>
      </c>
      <c r="EO58" s="371">
        <f t="shared" si="87"/>
        <v>2618.6302179651575</v>
      </c>
      <c r="EP58" s="375">
        <f t="shared" si="88"/>
        <v>71305.300835191229</v>
      </c>
      <c r="EQ58" s="282"/>
      <c r="ER58" s="342" t="s">
        <v>38</v>
      </c>
      <c r="ES58" s="371">
        <f t="shared" si="89"/>
        <v>52896.330402896172</v>
      </c>
      <c r="ET58" s="371">
        <f t="shared" si="207"/>
        <v>5897.9408399229233</v>
      </c>
      <c r="EU58" s="372">
        <f t="shared" si="184"/>
        <v>58794.271242819093</v>
      </c>
      <c r="EV58" s="371">
        <f t="shared" si="144"/>
        <v>10579.266080579235</v>
      </c>
      <c r="EW58" s="371">
        <f t="shared" si="92"/>
        <v>2644.8165201448087</v>
      </c>
      <c r="EX58" s="375">
        <f t="shared" si="93"/>
        <v>72018.35384354314</v>
      </c>
      <c r="EY58" s="282"/>
    </row>
    <row r="59" spans="1:155" x14ac:dyDescent="0.25">
      <c r="C59" s="35" t="s">
        <v>248</v>
      </c>
      <c r="D59" s="348" t="s">
        <v>22</v>
      </c>
      <c r="E59" s="18">
        <v>40699</v>
      </c>
      <c r="F59" s="55">
        <f t="shared" si="0"/>
        <v>4375.1424999999999</v>
      </c>
      <c r="G59" s="51">
        <f t="shared" si="1"/>
        <v>45074.142500000002</v>
      </c>
      <c r="H59" s="55">
        <f t="shared" si="209"/>
        <v>8139.8</v>
      </c>
      <c r="I59" s="55">
        <f t="shared" si="2"/>
        <v>2034.95</v>
      </c>
      <c r="J59" s="53">
        <f t="shared" si="3"/>
        <v>55248.892500000002</v>
      </c>
      <c r="L59" s="31" t="s">
        <v>22</v>
      </c>
      <c r="M59" s="18">
        <f t="shared" si="4"/>
        <v>41105.99</v>
      </c>
      <c r="N59" s="55">
        <f t="shared" si="5"/>
        <v>4459.9999149999994</v>
      </c>
      <c r="O59" s="51">
        <f t="shared" si="159"/>
        <v>45565.989914999998</v>
      </c>
      <c r="P59" s="55">
        <f t="shared" si="125"/>
        <v>8221.1980000000003</v>
      </c>
      <c r="Q59" s="55">
        <f t="shared" si="7"/>
        <v>2055.2995000000001</v>
      </c>
      <c r="R59" s="53">
        <f t="shared" si="8"/>
        <v>55842.487415000003</v>
      </c>
      <c r="S59" s="282"/>
      <c r="T59" s="31" t="s">
        <v>22</v>
      </c>
      <c r="U59" s="18">
        <f t="shared" si="9"/>
        <v>41517.049899999998</v>
      </c>
      <c r="V59" s="55">
        <f t="shared" si="10"/>
        <v>4504.5999141499997</v>
      </c>
      <c r="W59" s="51">
        <f t="shared" si="160"/>
        <v>46021.649814149998</v>
      </c>
      <c r="X59" s="55">
        <f t="shared" si="126"/>
        <v>8303.4099800000004</v>
      </c>
      <c r="Y59" s="55">
        <f t="shared" si="12"/>
        <v>2075.8524950000001</v>
      </c>
      <c r="Z59" s="53">
        <f t="shared" si="13"/>
        <v>56400.912289150001</v>
      </c>
      <c r="AA59" s="282"/>
      <c r="AB59" s="31" t="s">
        <v>22</v>
      </c>
      <c r="AC59" s="21">
        <f t="shared" si="113"/>
        <v>41517.049899999998</v>
      </c>
      <c r="AD59" s="55">
        <f t="shared" si="15"/>
        <v>4504.5999141499997</v>
      </c>
      <c r="AE59" s="51">
        <f t="shared" si="161"/>
        <v>46021.649814149998</v>
      </c>
      <c r="AF59" s="55">
        <f t="shared" si="127"/>
        <v>8303.4099800000004</v>
      </c>
      <c r="AG59" s="55">
        <f t="shared" si="17"/>
        <v>2075.8524950000001</v>
      </c>
      <c r="AH59" s="53">
        <f t="shared" si="18"/>
        <v>56400.912289150001</v>
      </c>
      <c r="AI59" s="282"/>
      <c r="AJ59" s="31" t="s">
        <v>22</v>
      </c>
      <c r="AK59" s="18">
        <f t="shared" si="19"/>
        <v>42243.598273249998</v>
      </c>
      <c r="AL59" s="55">
        <f t="shared" si="20"/>
        <v>4625.6740109208749</v>
      </c>
      <c r="AM59" s="51">
        <f t="shared" si="162"/>
        <v>46869.272284170875</v>
      </c>
      <c r="AN59" s="55">
        <f t="shared" si="128"/>
        <v>8448.7196546499999</v>
      </c>
      <c r="AO59" s="55">
        <f t="shared" si="22"/>
        <v>2112.1799136625</v>
      </c>
      <c r="AP59" s="53">
        <f t="shared" si="23"/>
        <v>57430.17185248337</v>
      </c>
      <c r="AQ59" s="282"/>
      <c r="AR59" s="31" t="s">
        <v>22</v>
      </c>
      <c r="AS59" s="18">
        <f t="shared" si="114"/>
        <v>42243.598273249998</v>
      </c>
      <c r="AT59" s="55">
        <f t="shared" si="25"/>
        <v>4667.9176091941245</v>
      </c>
      <c r="AU59" s="51">
        <f t="shared" si="163"/>
        <v>46911.515882444124</v>
      </c>
      <c r="AV59" s="55">
        <f t="shared" si="129"/>
        <v>8448.7196546499999</v>
      </c>
      <c r="AW59" s="55">
        <f t="shared" si="27"/>
        <v>2112.1799136625</v>
      </c>
      <c r="AX59" s="53">
        <f t="shared" si="28"/>
        <v>57472.41545075662</v>
      </c>
      <c r="AY59" s="282"/>
      <c r="AZ59" s="31" t="s">
        <v>22</v>
      </c>
      <c r="BA59" s="18">
        <f t="shared" si="29"/>
        <v>43088.470238714996</v>
      </c>
      <c r="BB59" s="55">
        <f t="shared" si="30"/>
        <v>4761.2759613780072</v>
      </c>
      <c r="BC59" s="51">
        <f t="shared" si="164"/>
        <v>47849.746200093003</v>
      </c>
      <c r="BD59" s="55">
        <f t="shared" si="130"/>
        <v>8617.6940477429998</v>
      </c>
      <c r="BE59" s="55">
        <f t="shared" si="32"/>
        <v>2154.42351193575</v>
      </c>
      <c r="BF59" s="53">
        <f t="shared" si="33"/>
        <v>58621.863759771746</v>
      </c>
      <c r="BG59" s="282"/>
      <c r="BH59" s="31" t="s">
        <v>22</v>
      </c>
      <c r="BI59" s="370">
        <v>43590</v>
      </c>
      <c r="BJ59" s="366">
        <f t="shared" si="35"/>
        <v>4816.6949999999997</v>
      </c>
      <c r="BK59" s="374">
        <f t="shared" si="166"/>
        <v>48406.695</v>
      </c>
      <c r="BL59" s="366">
        <f t="shared" si="131"/>
        <v>8718</v>
      </c>
      <c r="BM59" s="366">
        <f t="shared" si="37"/>
        <v>2179.5</v>
      </c>
      <c r="BN59" s="368">
        <f t="shared" si="38"/>
        <v>59304.195</v>
      </c>
      <c r="BO59" s="369"/>
      <c r="BP59" s="348" t="s">
        <v>22</v>
      </c>
      <c r="BQ59" s="370">
        <f>BI59+500</f>
        <v>44090</v>
      </c>
      <c r="BR59" s="366">
        <f t="shared" si="40"/>
        <v>4871.9449999999997</v>
      </c>
      <c r="BS59" s="374">
        <f t="shared" si="167"/>
        <v>48961.945</v>
      </c>
      <c r="BT59" s="366">
        <f t="shared" si="132"/>
        <v>8818</v>
      </c>
      <c r="BU59" s="366">
        <f t="shared" si="42"/>
        <v>2204.5</v>
      </c>
      <c r="BV59" s="368">
        <f t="shared" si="43"/>
        <v>59984.445</v>
      </c>
      <c r="BW59" s="369"/>
      <c r="BX59" s="348" t="s">
        <v>22</v>
      </c>
      <c r="BY59" s="370">
        <f>BQ59*1.03+500</f>
        <v>45912.700000000004</v>
      </c>
      <c r="BZ59" s="366">
        <f t="shared" si="45"/>
        <v>5073.3533500000003</v>
      </c>
      <c r="CA59" s="374">
        <f t="shared" si="169"/>
        <v>50986.053350000002</v>
      </c>
      <c r="CB59" s="366">
        <f t="shared" si="133"/>
        <v>9182.5400000000009</v>
      </c>
      <c r="CC59" s="366">
        <f t="shared" si="47"/>
        <v>2295.6350000000002</v>
      </c>
      <c r="CD59" s="368">
        <f t="shared" si="48"/>
        <v>62464.228350000005</v>
      </c>
      <c r="CE59" s="282"/>
      <c r="CF59" s="348" t="s">
        <v>22</v>
      </c>
      <c r="CG59" s="370">
        <f t="shared" si="117"/>
        <v>46830.954000000005</v>
      </c>
      <c r="CH59" s="366">
        <f t="shared" si="50"/>
        <v>5174.8204170000008</v>
      </c>
      <c r="CI59" s="374">
        <f t="shared" si="170"/>
        <v>52005.774417000008</v>
      </c>
      <c r="CJ59" s="366">
        <f t="shared" si="134"/>
        <v>9366.1908000000021</v>
      </c>
      <c r="CK59" s="366">
        <f t="shared" si="52"/>
        <v>2341.5477000000005</v>
      </c>
      <c r="CL59" s="368">
        <f t="shared" si="53"/>
        <v>63713.512917000015</v>
      </c>
      <c r="CM59" s="282"/>
      <c r="CN59" s="348" t="s">
        <v>22</v>
      </c>
      <c r="CO59" s="370">
        <f>CG59+750</f>
        <v>47580.954000000005</v>
      </c>
      <c r="CP59" s="366">
        <f t="shared" si="55"/>
        <v>5257.6954170000008</v>
      </c>
      <c r="CQ59" s="374">
        <f t="shared" si="172"/>
        <v>52838.649417000008</v>
      </c>
      <c r="CR59" s="366">
        <f t="shared" si="135"/>
        <v>9516.1908000000021</v>
      </c>
      <c r="CS59" s="366">
        <f t="shared" si="57"/>
        <v>2379.0477000000005</v>
      </c>
      <c r="CT59" s="368">
        <f t="shared" si="58"/>
        <v>64733.887917000015</v>
      </c>
      <c r="CU59" s="369"/>
      <c r="CV59" s="348" t="s">
        <v>22</v>
      </c>
      <c r="CW59" s="370">
        <f t="shared" si="199"/>
        <v>48705.954000000005</v>
      </c>
      <c r="CX59" s="366">
        <f t="shared" si="60"/>
        <v>5382.0079170000008</v>
      </c>
      <c r="CY59" s="374">
        <f t="shared" si="173"/>
        <v>54087.961917000008</v>
      </c>
      <c r="CZ59" s="366">
        <f t="shared" si="136"/>
        <v>9741.1908000000021</v>
      </c>
      <c r="DA59" s="366">
        <f t="shared" si="62"/>
        <v>2435.2977000000005</v>
      </c>
      <c r="DB59" s="368">
        <f t="shared" si="63"/>
        <v>66264.450417000015</v>
      </c>
      <c r="DC59" s="369"/>
      <c r="DD59" s="348" t="s">
        <v>22</v>
      </c>
      <c r="DE59" s="370">
        <f t="shared" si="64"/>
        <v>49193.013540000007</v>
      </c>
      <c r="DF59" s="366">
        <f t="shared" si="65"/>
        <v>5435.8279961700009</v>
      </c>
      <c r="DG59" s="374">
        <f t="shared" si="174"/>
        <v>54628.84153617001</v>
      </c>
      <c r="DH59" s="366">
        <f t="shared" si="137"/>
        <v>9838.6027080000022</v>
      </c>
      <c r="DI59" s="366">
        <f t="shared" si="67"/>
        <v>2459.6506770000005</v>
      </c>
      <c r="DJ59" s="368">
        <f t="shared" si="68"/>
        <v>66927.094921170006</v>
      </c>
      <c r="DK59" s="369"/>
      <c r="DL59" s="348" t="s">
        <v>22</v>
      </c>
      <c r="DM59" s="370">
        <f t="shared" si="200"/>
        <v>49693.013540000007</v>
      </c>
      <c r="DN59" s="366">
        <f>DM59*0.1115</f>
        <v>5540.7710097100007</v>
      </c>
      <c r="DO59" s="374">
        <f t="shared" si="176"/>
        <v>55233.784549710006</v>
      </c>
      <c r="DP59" s="366">
        <f t="shared" si="138"/>
        <v>9938.6027080000022</v>
      </c>
      <c r="DQ59" s="366">
        <f t="shared" si="72"/>
        <v>2484.6506770000005</v>
      </c>
      <c r="DR59" s="368">
        <f t="shared" si="73"/>
        <v>67657.03793471001</v>
      </c>
      <c r="DS59" s="369"/>
      <c r="DT59" s="348" t="s">
        <v>22</v>
      </c>
      <c r="DU59" s="370">
        <f>DM59+1000</f>
        <v>50693.013540000007</v>
      </c>
      <c r="DV59" s="366">
        <f>DU59*0.1115</f>
        <v>5652.2710097100007</v>
      </c>
      <c r="DW59" s="374">
        <f t="shared" si="178"/>
        <v>56345.284549710006</v>
      </c>
      <c r="DX59" s="366">
        <f t="shared" si="140"/>
        <v>10138.602708000002</v>
      </c>
      <c r="DY59" s="366">
        <f t="shared" si="77"/>
        <v>2534.6506770000005</v>
      </c>
      <c r="DZ59" s="368">
        <f t="shared" si="78"/>
        <v>69018.53793471001</v>
      </c>
      <c r="EA59" s="369"/>
      <c r="EB59" s="348" t="s">
        <v>22</v>
      </c>
      <c r="EC59" s="370">
        <f t="shared" si="79"/>
        <v>51199.943675400005</v>
      </c>
      <c r="ED59" s="366">
        <f>EC59*0.1115</f>
        <v>5708.7937198071004</v>
      </c>
      <c r="EE59" s="374">
        <f t="shared" si="180"/>
        <v>56908.737395207107</v>
      </c>
      <c r="EF59" s="366">
        <f t="shared" si="141"/>
        <v>10239.988735080002</v>
      </c>
      <c r="EG59" s="366">
        <f t="shared" si="82"/>
        <v>2559.9971837700004</v>
      </c>
      <c r="EH59" s="368">
        <f t="shared" si="83"/>
        <v>69708.723314057104</v>
      </c>
      <c r="EI59" s="282"/>
      <c r="EJ59" s="348" t="s">
        <v>22</v>
      </c>
      <c r="EK59" s="370">
        <f t="shared" si="210"/>
        <v>51711.943112154004</v>
      </c>
      <c r="EL59" s="366">
        <f>EK59*0.1115</f>
        <v>5765.8816570051713</v>
      </c>
      <c r="EM59" s="374">
        <f t="shared" si="182"/>
        <v>57477.824769159175</v>
      </c>
      <c r="EN59" s="366">
        <f t="shared" si="143"/>
        <v>10342.388622430801</v>
      </c>
      <c r="EO59" s="366">
        <f t="shared" si="87"/>
        <v>2585.5971556077002</v>
      </c>
      <c r="EP59" s="368">
        <f t="shared" si="88"/>
        <v>70405.810547197674</v>
      </c>
      <c r="EQ59" s="282"/>
      <c r="ER59" s="348" t="s">
        <v>22</v>
      </c>
      <c r="ES59" s="370">
        <f t="shared" si="89"/>
        <v>52229.062543275548</v>
      </c>
      <c r="ET59" s="366">
        <f>ES59*0.1115</f>
        <v>5823.5404735752236</v>
      </c>
      <c r="EU59" s="374">
        <f t="shared" si="184"/>
        <v>58052.603016850771</v>
      </c>
      <c r="EV59" s="366">
        <f t="shared" si="144"/>
        <v>10445.81250865511</v>
      </c>
      <c r="EW59" s="366">
        <f t="shared" si="92"/>
        <v>2611.4531271637775</v>
      </c>
      <c r="EX59" s="368">
        <f t="shared" si="93"/>
        <v>71109.868652669669</v>
      </c>
      <c r="EY59" s="282"/>
    </row>
    <row r="60" spans="1:155" x14ac:dyDescent="0.25">
      <c r="C60" s="346"/>
      <c r="D60" s="338" t="s">
        <v>24</v>
      </c>
      <c r="E60" s="21">
        <v>42592</v>
      </c>
      <c r="F60" s="56">
        <f t="shared" si="0"/>
        <v>4578.6400000000003</v>
      </c>
      <c r="G60" s="43">
        <f t="shared" si="1"/>
        <v>47170.64</v>
      </c>
      <c r="H60" s="56">
        <f t="shared" si="209"/>
        <v>8518.4</v>
      </c>
      <c r="I60" s="56">
        <f t="shared" si="2"/>
        <v>2129.6</v>
      </c>
      <c r="J60" s="53">
        <f t="shared" si="3"/>
        <v>57818.64</v>
      </c>
      <c r="L60" s="17" t="s">
        <v>24</v>
      </c>
      <c r="M60" s="21">
        <f t="shared" si="4"/>
        <v>43017.919999999998</v>
      </c>
      <c r="N60" s="56">
        <f t="shared" si="5"/>
        <v>4667.4443199999996</v>
      </c>
      <c r="O60" s="43">
        <f t="shared" si="159"/>
        <v>47685.364320000001</v>
      </c>
      <c r="P60" s="56">
        <f t="shared" si="125"/>
        <v>8603.5840000000007</v>
      </c>
      <c r="Q60" s="56">
        <f t="shared" si="7"/>
        <v>2150.8960000000002</v>
      </c>
      <c r="R60" s="53">
        <f t="shared" si="8"/>
        <v>58439.844320000004</v>
      </c>
      <c r="S60" s="282"/>
      <c r="T60" s="17" t="s">
        <v>24</v>
      </c>
      <c r="U60" s="21">
        <f t="shared" si="9"/>
        <v>43448.099199999997</v>
      </c>
      <c r="V60" s="56">
        <f t="shared" si="10"/>
        <v>4714.1187631999992</v>
      </c>
      <c r="W60" s="43">
        <f t="shared" si="160"/>
        <v>48162.217963199997</v>
      </c>
      <c r="X60" s="56">
        <f t="shared" si="126"/>
        <v>8689.6198399999994</v>
      </c>
      <c r="Y60" s="56">
        <f t="shared" si="12"/>
        <v>2172.4049599999998</v>
      </c>
      <c r="Z60" s="53">
        <f t="shared" si="13"/>
        <v>59024.242763199996</v>
      </c>
      <c r="AA60" s="282"/>
      <c r="AB60" s="17" t="s">
        <v>24</v>
      </c>
      <c r="AC60" s="21">
        <f t="shared" si="113"/>
        <v>43448.099199999997</v>
      </c>
      <c r="AD60" s="56">
        <f t="shared" si="15"/>
        <v>4714.1187631999992</v>
      </c>
      <c r="AE60" s="43">
        <f t="shared" si="161"/>
        <v>48162.217963199997</v>
      </c>
      <c r="AF60" s="56">
        <f t="shared" si="127"/>
        <v>8689.6198399999994</v>
      </c>
      <c r="AG60" s="56">
        <f t="shared" si="17"/>
        <v>2172.4049599999998</v>
      </c>
      <c r="AH60" s="53">
        <f t="shared" si="18"/>
        <v>59024.242763199996</v>
      </c>
      <c r="AI60" s="282"/>
      <c r="AJ60" s="17" t="s">
        <v>24</v>
      </c>
      <c r="AK60" s="21">
        <f t="shared" si="19"/>
        <v>44208.440935999999</v>
      </c>
      <c r="AL60" s="56">
        <f t="shared" si="20"/>
        <v>4840.8242824919998</v>
      </c>
      <c r="AM60" s="43">
        <f t="shared" si="162"/>
        <v>49049.265218492001</v>
      </c>
      <c r="AN60" s="56">
        <f t="shared" si="128"/>
        <v>8841.6881871999994</v>
      </c>
      <c r="AO60" s="56">
        <f t="shared" si="22"/>
        <v>2210.4220467999999</v>
      </c>
      <c r="AP60" s="53">
        <f t="shared" si="23"/>
        <v>60101.375452492</v>
      </c>
      <c r="AQ60" s="282"/>
      <c r="AR60" s="17" t="s">
        <v>24</v>
      </c>
      <c r="AS60" s="21">
        <f t="shared" si="114"/>
        <v>44208.440935999999</v>
      </c>
      <c r="AT60" s="56">
        <f t="shared" si="25"/>
        <v>4885.0327234280003</v>
      </c>
      <c r="AU60" s="43">
        <f t="shared" si="163"/>
        <v>49093.473659427997</v>
      </c>
      <c r="AV60" s="56">
        <f t="shared" si="129"/>
        <v>8841.6881871999994</v>
      </c>
      <c r="AW60" s="56">
        <f t="shared" si="27"/>
        <v>2210.4220467999999</v>
      </c>
      <c r="AX60" s="53">
        <f t="shared" si="28"/>
        <v>60145.583893427996</v>
      </c>
      <c r="AY60" s="282"/>
      <c r="AZ60" s="17" t="s">
        <v>24</v>
      </c>
      <c r="BA60" s="21">
        <f t="shared" si="29"/>
        <v>45092.609754719997</v>
      </c>
      <c r="BB60" s="56">
        <f t="shared" si="30"/>
        <v>4982.7333778965594</v>
      </c>
      <c r="BC60" s="43">
        <f t="shared" si="164"/>
        <v>50075.343132616559</v>
      </c>
      <c r="BD60" s="56">
        <f t="shared" si="130"/>
        <v>9018.5219509439994</v>
      </c>
      <c r="BE60" s="56">
        <f t="shared" si="32"/>
        <v>2254.6304877359998</v>
      </c>
      <c r="BF60" s="53">
        <f t="shared" si="33"/>
        <v>61348.49557129656</v>
      </c>
      <c r="BG60" s="282"/>
      <c r="BH60" s="17" t="s">
        <v>24</v>
      </c>
      <c r="BI60" s="370">
        <v>45593</v>
      </c>
      <c r="BJ60" s="370">
        <f t="shared" si="35"/>
        <v>5038.0264999999999</v>
      </c>
      <c r="BK60" s="367">
        <f t="shared" si="166"/>
        <v>50631.0265</v>
      </c>
      <c r="BL60" s="370">
        <f t="shared" si="131"/>
        <v>9118.6</v>
      </c>
      <c r="BM60" s="370">
        <f t="shared" si="37"/>
        <v>2279.65</v>
      </c>
      <c r="BN60" s="368">
        <f t="shared" si="38"/>
        <v>62029.2765</v>
      </c>
      <c r="BO60" s="369"/>
      <c r="BP60" s="338" t="s">
        <v>24</v>
      </c>
      <c r="BQ60" s="370">
        <f t="shared" ref="BQ60:BQ62" si="211">BI60+500</f>
        <v>46093</v>
      </c>
      <c r="BR60" s="370">
        <f t="shared" si="40"/>
        <v>5093.2764999999999</v>
      </c>
      <c r="BS60" s="367">
        <f t="shared" si="167"/>
        <v>51186.2765</v>
      </c>
      <c r="BT60" s="370">
        <f t="shared" si="132"/>
        <v>9218.6</v>
      </c>
      <c r="BU60" s="370">
        <f t="shared" si="42"/>
        <v>2304.65</v>
      </c>
      <c r="BV60" s="368">
        <f t="shared" si="43"/>
        <v>62709.5265</v>
      </c>
      <c r="BW60" s="369"/>
      <c r="BX60" s="338" t="s">
        <v>24</v>
      </c>
      <c r="BY60" s="370">
        <f t="shared" ref="BY60:BY61" si="212">BQ60*1.03+500</f>
        <v>47975.79</v>
      </c>
      <c r="BZ60" s="370">
        <f t="shared" si="45"/>
        <v>5301.3247950000004</v>
      </c>
      <c r="CA60" s="367">
        <f t="shared" si="169"/>
        <v>53277.114795000001</v>
      </c>
      <c r="CB60" s="370">
        <f t="shared" si="133"/>
        <v>9595.1580000000013</v>
      </c>
      <c r="CC60" s="370">
        <f t="shared" si="47"/>
        <v>2398.7895000000003</v>
      </c>
      <c r="CD60" s="368">
        <f t="shared" si="48"/>
        <v>65271.062295000003</v>
      </c>
      <c r="CE60" s="282"/>
      <c r="CF60" s="338" t="s">
        <v>24</v>
      </c>
      <c r="CG60" s="370">
        <f t="shared" si="117"/>
        <v>48935.305800000002</v>
      </c>
      <c r="CH60" s="370">
        <f t="shared" si="50"/>
        <v>5407.3512909000001</v>
      </c>
      <c r="CI60" s="367">
        <f t="shared" si="170"/>
        <v>54342.6570909</v>
      </c>
      <c r="CJ60" s="370">
        <f t="shared" si="134"/>
        <v>9787.0611600000011</v>
      </c>
      <c r="CK60" s="370">
        <f t="shared" si="52"/>
        <v>2446.7652900000003</v>
      </c>
      <c r="CL60" s="368">
        <f t="shared" si="53"/>
        <v>66576.483540899993</v>
      </c>
      <c r="CM60" s="282"/>
      <c r="CN60" s="338" t="s">
        <v>24</v>
      </c>
      <c r="CO60" s="370">
        <f>CG60+750</f>
        <v>49685.305800000002</v>
      </c>
      <c r="CP60" s="370">
        <f t="shared" si="55"/>
        <v>5490.2262909000001</v>
      </c>
      <c r="CQ60" s="367">
        <f t="shared" si="172"/>
        <v>55175.5320909</v>
      </c>
      <c r="CR60" s="370">
        <f t="shared" si="135"/>
        <v>9937.0611600000011</v>
      </c>
      <c r="CS60" s="370">
        <f t="shared" si="57"/>
        <v>2484.2652900000003</v>
      </c>
      <c r="CT60" s="368">
        <f t="shared" si="58"/>
        <v>67596.858540899993</v>
      </c>
      <c r="CU60" s="369"/>
      <c r="CV60" s="338" t="s">
        <v>24</v>
      </c>
      <c r="CW60" s="370">
        <f t="shared" si="199"/>
        <v>50810.305800000002</v>
      </c>
      <c r="CX60" s="370">
        <f t="shared" si="60"/>
        <v>5614.5387909000001</v>
      </c>
      <c r="CY60" s="367">
        <f t="shared" si="173"/>
        <v>56424.8445909</v>
      </c>
      <c r="CZ60" s="370">
        <f t="shared" si="136"/>
        <v>10162.061160000001</v>
      </c>
      <c r="DA60" s="370">
        <f t="shared" si="62"/>
        <v>2540.5152900000003</v>
      </c>
      <c r="DB60" s="368">
        <f t="shared" si="63"/>
        <v>69127.421040899993</v>
      </c>
      <c r="DC60" s="369"/>
      <c r="DD60" s="338" t="s">
        <v>24</v>
      </c>
      <c r="DE60" s="370">
        <f t="shared" si="64"/>
        <v>51318.408858000003</v>
      </c>
      <c r="DF60" s="370">
        <f t="shared" si="65"/>
        <v>5670.6841788090005</v>
      </c>
      <c r="DG60" s="367">
        <f t="shared" si="174"/>
        <v>56989.093036809005</v>
      </c>
      <c r="DH60" s="370">
        <f t="shared" si="137"/>
        <v>10263.681771600001</v>
      </c>
      <c r="DI60" s="370">
        <f t="shared" si="67"/>
        <v>2565.9204429000001</v>
      </c>
      <c r="DJ60" s="368">
        <f t="shared" si="68"/>
        <v>69818.695251309007</v>
      </c>
      <c r="DK60" s="369"/>
      <c r="DL60" s="338" t="s">
        <v>24</v>
      </c>
      <c r="DM60" s="370">
        <f>DE60*1.01</f>
        <v>51831.59294658</v>
      </c>
      <c r="DN60" s="370">
        <f t="shared" ref="DN60:DN63" si="213">DM60*0.1115</f>
        <v>5779.2226135436704</v>
      </c>
      <c r="DO60" s="367">
        <f t="shared" si="176"/>
        <v>57610.815560123672</v>
      </c>
      <c r="DP60" s="370">
        <f t="shared" si="138"/>
        <v>10366.318589316001</v>
      </c>
      <c r="DQ60" s="370">
        <f t="shared" si="72"/>
        <v>2591.5796473290002</v>
      </c>
      <c r="DR60" s="368">
        <f t="shared" si="73"/>
        <v>70568.713796768672</v>
      </c>
      <c r="DS60" s="369"/>
      <c r="DT60" s="338" t="s">
        <v>24</v>
      </c>
      <c r="DU60" s="370">
        <f>DM60*1.02</f>
        <v>52868.2248055116</v>
      </c>
      <c r="DV60" s="370">
        <f t="shared" ref="DV60:DV63" si="214">DU60*0.1115</f>
        <v>5894.8070658145434</v>
      </c>
      <c r="DW60" s="367">
        <f t="shared" si="178"/>
        <v>58763.031871326144</v>
      </c>
      <c r="DX60" s="370">
        <f t="shared" si="140"/>
        <v>10573.64496110232</v>
      </c>
      <c r="DY60" s="370">
        <f t="shared" si="77"/>
        <v>2643.41124027558</v>
      </c>
      <c r="DZ60" s="368">
        <f t="shared" si="78"/>
        <v>71980.088072704049</v>
      </c>
      <c r="EA60" s="369"/>
      <c r="EB60" s="338" t="s">
        <v>24</v>
      </c>
      <c r="EC60" s="370">
        <f t="shared" si="79"/>
        <v>53396.90705356672</v>
      </c>
      <c r="ED60" s="370">
        <f t="shared" ref="ED60:ED63" si="215">EC60*0.1115</f>
        <v>5953.7551364726896</v>
      </c>
      <c r="EE60" s="367">
        <f t="shared" si="180"/>
        <v>59350.662190039409</v>
      </c>
      <c r="EF60" s="370">
        <f t="shared" si="141"/>
        <v>10679.381410713344</v>
      </c>
      <c r="EG60" s="370">
        <f t="shared" si="82"/>
        <v>2669.845352678336</v>
      </c>
      <c r="EH60" s="368">
        <f t="shared" si="83"/>
        <v>72699.888953431087</v>
      </c>
      <c r="EI60" s="282"/>
      <c r="EJ60" s="338" t="s">
        <v>24</v>
      </c>
      <c r="EK60" s="370">
        <f t="shared" si="210"/>
        <v>53930.876124102389</v>
      </c>
      <c r="EL60" s="370">
        <f t="shared" ref="EL60:EL63" si="216">EK60*0.1115</f>
        <v>6013.2926878374165</v>
      </c>
      <c r="EM60" s="367">
        <f t="shared" si="182"/>
        <v>59944.168811939802</v>
      </c>
      <c r="EN60" s="370">
        <f t="shared" si="143"/>
        <v>10786.175224820479</v>
      </c>
      <c r="EO60" s="370">
        <f t="shared" si="87"/>
        <v>2696.5438062051198</v>
      </c>
      <c r="EP60" s="368">
        <f t="shared" si="88"/>
        <v>73426.8878429654</v>
      </c>
      <c r="EQ60" s="282"/>
      <c r="ER60" s="338" t="s">
        <v>24</v>
      </c>
      <c r="ES60" s="370">
        <f t="shared" si="89"/>
        <v>54470.184885343413</v>
      </c>
      <c r="ET60" s="370">
        <f t="shared" ref="ET60:ET63" si="217">ES60*0.1115</f>
        <v>6073.4256147157903</v>
      </c>
      <c r="EU60" s="367">
        <f t="shared" si="184"/>
        <v>60543.610500059207</v>
      </c>
      <c r="EV60" s="370">
        <f t="shared" si="144"/>
        <v>10894.036977068683</v>
      </c>
      <c r="EW60" s="370">
        <f t="shared" si="92"/>
        <v>2723.5092442671707</v>
      </c>
      <c r="EX60" s="368">
        <f t="shared" si="93"/>
        <v>74161.156721395062</v>
      </c>
      <c r="EY60" s="282"/>
    </row>
    <row r="61" spans="1:155" x14ac:dyDescent="0.25">
      <c r="C61" s="346"/>
      <c r="D61" s="338" t="s">
        <v>26</v>
      </c>
      <c r="E61" s="21">
        <v>44657</v>
      </c>
      <c r="F61" s="56">
        <f t="shared" si="0"/>
        <v>4800.6274999999996</v>
      </c>
      <c r="G61" s="43">
        <f t="shared" si="1"/>
        <v>49457.627500000002</v>
      </c>
      <c r="H61" s="56">
        <f t="shared" si="209"/>
        <v>8931.4</v>
      </c>
      <c r="I61" s="56">
        <f t="shared" si="2"/>
        <v>2232.85</v>
      </c>
      <c r="J61" s="53">
        <f t="shared" si="3"/>
        <v>60621.877500000002</v>
      </c>
      <c r="L61" s="17" t="s">
        <v>26</v>
      </c>
      <c r="M61" s="21">
        <f t="shared" si="4"/>
        <v>45103.57</v>
      </c>
      <c r="N61" s="56">
        <f t="shared" si="5"/>
        <v>4893.7373449999996</v>
      </c>
      <c r="O61" s="43">
        <f t="shared" si="159"/>
        <v>49997.307345000001</v>
      </c>
      <c r="P61" s="56">
        <f t="shared" si="125"/>
        <v>9020.7139999999999</v>
      </c>
      <c r="Q61" s="56">
        <f t="shared" si="7"/>
        <v>2255.1785</v>
      </c>
      <c r="R61" s="53">
        <f t="shared" si="8"/>
        <v>61273.199845000003</v>
      </c>
      <c r="S61" s="282"/>
      <c r="T61" s="17" t="s">
        <v>26</v>
      </c>
      <c r="U61" s="21">
        <f t="shared" si="9"/>
        <v>45554.6057</v>
      </c>
      <c r="V61" s="56">
        <f t="shared" si="10"/>
        <v>4942.67471845</v>
      </c>
      <c r="W61" s="43">
        <f t="shared" si="160"/>
        <v>50497.280418449998</v>
      </c>
      <c r="X61" s="56">
        <f t="shared" si="126"/>
        <v>9110.9211400000004</v>
      </c>
      <c r="Y61" s="56">
        <f t="shared" si="12"/>
        <v>2277.7302850000001</v>
      </c>
      <c r="Z61" s="53">
        <f t="shared" si="13"/>
        <v>61885.931843449995</v>
      </c>
      <c r="AA61" s="282"/>
      <c r="AB61" s="17" t="s">
        <v>26</v>
      </c>
      <c r="AC61" s="21">
        <f t="shared" si="113"/>
        <v>45554.6057</v>
      </c>
      <c r="AD61" s="56">
        <f t="shared" si="15"/>
        <v>4942.67471845</v>
      </c>
      <c r="AE61" s="43">
        <f t="shared" si="161"/>
        <v>50497.280418449998</v>
      </c>
      <c r="AF61" s="56">
        <f t="shared" si="127"/>
        <v>9110.9211400000004</v>
      </c>
      <c r="AG61" s="56">
        <f t="shared" si="17"/>
        <v>2277.7302850000001</v>
      </c>
      <c r="AH61" s="53">
        <f t="shared" si="18"/>
        <v>61885.931843449995</v>
      </c>
      <c r="AI61" s="282"/>
      <c r="AJ61" s="17" t="s">
        <v>26</v>
      </c>
      <c r="AK61" s="21">
        <f t="shared" si="19"/>
        <v>46351.811299750007</v>
      </c>
      <c r="AL61" s="56">
        <f t="shared" si="20"/>
        <v>5075.5233373226256</v>
      </c>
      <c r="AM61" s="43">
        <f t="shared" si="162"/>
        <v>51427.334637072636</v>
      </c>
      <c r="AN61" s="56">
        <f t="shared" si="128"/>
        <v>9270.3622599500013</v>
      </c>
      <c r="AO61" s="56">
        <f t="shared" si="22"/>
        <v>2317.5905649875003</v>
      </c>
      <c r="AP61" s="53">
        <f t="shared" si="23"/>
        <v>63015.287462010136</v>
      </c>
      <c r="AQ61" s="282"/>
      <c r="AR61" s="17" t="s">
        <v>26</v>
      </c>
      <c r="AS61" s="21">
        <f t="shared" si="114"/>
        <v>46351.811299750007</v>
      </c>
      <c r="AT61" s="56">
        <f t="shared" si="25"/>
        <v>5121.8751486223755</v>
      </c>
      <c r="AU61" s="43">
        <f t="shared" si="163"/>
        <v>51473.686448372384</v>
      </c>
      <c r="AV61" s="56">
        <f t="shared" si="129"/>
        <v>9270.3622599500013</v>
      </c>
      <c r="AW61" s="56">
        <f t="shared" si="27"/>
        <v>2317.5905649875003</v>
      </c>
      <c r="AX61" s="53">
        <f t="shared" si="28"/>
        <v>63061.639273309884</v>
      </c>
      <c r="AY61" s="282"/>
      <c r="AZ61" s="17" t="s">
        <v>26</v>
      </c>
      <c r="BA61" s="21">
        <f t="shared" si="29"/>
        <v>47278.847525745005</v>
      </c>
      <c r="BB61" s="56">
        <f t="shared" si="30"/>
        <v>5224.3126515948234</v>
      </c>
      <c r="BC61" s="43">
        <f t="shared" si="164"/>
        <v>52503.160177339829</v>
      </c>
      <c r="BD61" s="56">
        <f t="shared" si="130"/>
        <v>9455.7695051490009</v>
      </c>
      <c r="BE61" s="56">
        <f t="shared" si="32"/>
        <v>2363.9423762872502</v>
      </c>
      <c r="BF61" s="53">
        <f t="shared" si="33"/>
        <v>64322.872058776076</v>
      </c>
      <c r="BG61" s="282"/>
      <c r="BH61" s="17" t="s">
        <v>26</v>
      </c>
      <c r="BI61" s="370">
        <v>47780</v>
      </c>
      <c r="BJ61" s="370">
        <f t="shared" si="35"/>
        <v>5279.69</v>
      </c>
      <c r="BK61" s="367">
        <f t="shared" si="166"/>
        <v>53059.69</v>
      </c>
      <c r="BL61" s="370">
        <f t="shared" si="131"/>
        <v>9556</v>
      </c>
      <c r="BM61" s="370">
        <f t="shared" si="37"/>
        <v>2389</v>
      </c>
      <c r="BN61" s="368">
        <f t="shared" si="38"/>
        <v>65004.69</v>
      </c>
      <c r="BO61" s="369"/>
      <c r="BP61" s="338" t="s">
        <v>26</v>
      </c>
      <c r="BQ61" s="370">
        <f t="shared" si="211"/>
        <v>48280</v>
      </c>
      <c r="BR61" s="370">
        <f t="shared" si="40"/>
        <v>5334.94</v>
      </c>
      <c r="BS61" s="367">
        <f t="shared" si="167"/>
        <v>53614.94</v>
      </c>
      <c r="BT61" s="370">
        <f t="shared" si="132"/>
        <v>9656</v>
      </c>
      <c r="BU61" s="370">
        <f t="shared" si="42"/>
        <v>2414</v>
      </c>
      <c r="BV61" s="368">
        <f t="shared" si="43"/>
        <v>65684.94</v>
      </c>
      <c r="BW61" s="369"/>
      <c r="BX61" s="338" t="s">
        <v>26</v>
      </c>
      <c r="BY61" s="370">
        <f t="shared" si="212"/>
        <v>50228.4</v>
      </c>
      <c r="BZ61" s="370">
        <f t="shared" si="45"/>
        <v>5550.2381999999998</v>
      </c>
      <c r="CA61" s="367">
        <f t="shared" si="169"/>
        <v>55778.638200000001</v>
      </c>
      <c r="CB61" s="370">
        <f t="shared" si="133"/>
        <v>10045.68</v>
      </c>
      <c r="CC61" s="370">
        <f t="shared" si="47"/>
        <v>2511.42</v>
      </c>
      <c r="CD61" s="368">
        <f t="shared" si="48"/>
        <v>68335.738200000007</v>
      </c>
      <c r="CE61" s="282"/>
      <c r="CF61" s="338" t="s">
        <v>26</v>
      </c>
      <c r="CG61" s="370">
        <f t="shared" si="117"/>
        <v>51232.968000000001</v>
      </c>
      <c r="CH61" s="370">
        <f t="shared" si="50"/>
        <v>5661.242964</v>
      </c>
      <c r="CI61" s="367">
        <f t="shared" si="170"/>
        <v>56894.210963999998</v>
      </c>
      <c r="CJ61" s="370">
        <f t="shared" si="134"/>
        <v>10246.5936</v>
      </c>
      <c r="CK61" s="370">
        <f t="shared" si="52"/>
        <v>2561.6484</v>
      </c>
      <c r="CL61" s="368">
        <f t="shared" si="53"/>
        <v>69702.452963999996</v>
      </c>
      <c r="CM61" s="282"/>
      <c r="CN61" s="338" t="s">
        <v>26</v>
      </c>
      <c r="CO61" s="370">
        <f>CG61*101.5%</f>
        <v>52001.462519999994</v>
      </c>
      <c r="CP61" s="370">
        <f t="shared" si="55"/>
        <v>5746.1616084599991</v>
      </c>
      <c r="CQ61" s="367">
        <f t="shared" si="172"/>
        <v>57747.624128459996</v>
      </c>
      <c r="CR61" s="370">
        <f t="shared" si="135"/>
        <v>10400.292503999999</v>
      </c>
      <c r="CS61" s="370">
        <f t="shared" si="57"/>
        <v>2600.0731259999998</v>
      </c>
      <c r="CT61" s="368">
        <f t="shared" si="58"/>
        <v>70747.989758459997</v>
      </c>
      <c r="CU61" s="369"/>
      <c r="CV61" s="338" t="s">
        <v>26</v>
      </c>
      <c r="CW61" s="370">
        <f t="shared" si="145"/>
        <v>53171.495426699992</v>
      </c>
      <c r="CX61" s="370">
        <f t="shared" si="60"/>
        <v>5875.4502446503493</v>
      </c>
      <c r="CY61" s="367">
        <f t="shared" si="173"/>
        <v>59046.945671350339</v>
      </c>
      <c r="CZ61" s="370">
        <f t="shared" si="136"/>
        <v>10634.299085339999</v>
      </c>
      <c r="DA61" s="370">
        <f t="shared" si="62"/>
        <v>2658.5747713349997</v>
      </c>
      <c r="DB61" s="368">
        <f t="shared" si="63"/>
        <v>72339.819528025342</v>
      </c>
      <c r="DC61" s="369"/>
      <c r="DD61" s="338" t="s">
        <v>26</v>
      </c>
      <c r="DE61" s="370">
        <f t="shared" si="64"/>
        <v>53703.210380966993</v>
      </c>
      <c r="DF61" s="370">
        <f t="shared" si="65"/>
        <v>5934.2047470968528</v>
      </c>
      <c r="DG61" s="367">
        <f t="shared" si="174"/>
        <v>59637.415128063847</v>
      </c>
      <c r="DH61" s="370">
        <f t="shared" si="137"/>
        <v>10740.642076193399</v>
      </c>
      <c r="DI61" s="370">
        <f t="shared" si="67"/>
        <v>2685.1605190483497</v>
      </c>
      <c r="DJ61" s="368">
        <f t="shared" si="68"/>
        <v>73063.217723305599</v>
      </c>
      <c r="DK61" s="369"/>
      <c r="DL61" s="338" t="s">
        <v>26</v>
      </c>
      <c r="DM61" s="370">
        <f t="shared" ref="DM61:DM63" si="218">DE61*1.01</f>
        <v>54240.242484776667</v>
      </c>
      <c r="DN61" s="370">
        <f t="shared" si="213"/>
        <v>6047.7870370525989</v>
      </c>
      <c r="DO61" s="367">
        <f t="shared" si="176"/>
        <v>60288.029521829267</v>
      </c>
      <c r="DP61" s="370">
        <f t="shared" si="138"/>
        <v>10848.048496955334</v>
      </c>
      <c r="DQ61" s="370">
        <f t="shared" si="72"/>
        <v>2712.0121242388336</v>
      </c>
      <c r="DR61" s="368">
        <f t="shared" si="73"/>
        <v>73848.090143023423</v>
      </c>
      <c r="DS61" s="369"/>
      <c r="DT61" s="338" t="s">
        <v>26</v>
      </c>
      <c r="DU61" s="370">
        <f t="shared" ref="DU61:DU63" si="219">DM61*1.02</f>
        <v>55325.047334472198</v>
      </c>
      <c r="DV61" s="370">
        <f t="shared" si="214"/>
        <v>6168.74277779365</v>
      </c>
      <c r="DW61" s="367">
        <f t="shared" si="178"/>
        <v>61493.790112265851</v>
      </c>
      <c r="DX61" s="370">
        <f t="shared" si="140"/>
        <v>11065.00946689444</v>
      </c>
      <c r="DY61" s="370">
        <f t="shared" si="77"/>
        <v>2766.2523667236101</v>
      </c>
      <c r="DZ61" s="368">
        <f t="shared" si="78"/>
        <v>75325.051945883897</v>
      </c>
      <c r="EA61" s="369"/>
      <c r="EB61" s="338" t="s">
        <v>26</v>
      </c>
      <c r="EC61" s="370">
        <f t="shared" si="79"/>
        <v>55878.297807816918</v>
      </c>
      <c r="ED61" s="370">
        <f t="shared" si="215"/>
        <v>6230.4302055715862</v>
      </c>
      <c r="EE61" s="367">
        <f t="shared" si="180"/>
        <v>62108.728013388507</v>
      </c>
      <c r="EF61" s="370">
        <f t="shared" si="141"/>
        <v>11175.659561563385</v>
      </c>
      <c r="EG61" s="370">
        <f t="shared" si="82"/>
        <v>2793.9148903908463</v>
      </c>
      <c r="EH61" s="368">
        <f t="shared" si="83"/>
        <v>76078.302465342742</v>
      </c>
      <c r="EI61" s="282"/>
      <c r="EJ61" s="338" t="s">
        <v>26</v>
      </c>
      <c r="EK61" s="370">
        <f t="shared" si="210"/>
        <v>56437.080785895087</v>
      </c>
      <c r="EL61" s="370">
        <f t="shared" si="216"/>
        <v>6292.7345076273023</v>
      </c>
      <c r="EM61" s="367">
        <f t="shared" si="182"/>
        <v>62729.815293522392</v>
      </c>
      <c r="EN61" s="370">
        <f t="shared" si="143"/>
        <v>11287.416157179017</v>
      </c>
      <c r="EO61" s="370">
        <f t="shared" si="87"/>
        <v>2821.8540392947543</v>
      </c>
      <c r="EP61" s="368">
        <f t="shared" si="88"/>
        <v>76839.085489996156</v>
      </c>
      <c r="EQ61" s="282"/>
      <c r="ER61" s="338" t="s">
        <v>26</v>
      </c>
      <c r="ES61" s="370">
        <f t="shared" si="89"/>
        <v>57001.451593754035</v>
      </c>
      <c r="ET61" s="370">
        <f t="shared" si="217"/>
        <v>6355.6618527035753</v>
      </c>
      <c r="EU61" s="367">
        <f t="shared" si="184"/>
        <v>63357.11344645761</v>
      </c>
      <c r="EV61" s="370">
        <f t="shared" si="144"/>
        <v>11400.290318750807</v>
      </c>
      <c r="EW61" s="370">
        <f t="shared" si="92"/>
        <v>2850.0725796877018</v>
      </c>
      <c r="EX61" s="368">
        <f t="shared" si="93"/>
        <v>77607.476344896131</v>
      </c>
      <c r="EY61" s="282"/>
    </row>
    <row r="62" spans="1:155" ht="15" customHeight="1" x14ac:dyDescent="0.25">
      <c r="C62" s="346"/>
      <c r="D62" s="338" t="s">
        <v>28</v>
      </c>
      <c r="E62" s="21">
        <v>46650</v>
      </c>
      <c r="F62" s="56">
        <f t="shared" si="0"/>
        <v>5014.875</v>
      </c>
      <c r="G62" s="43">
        <f t="shared" si="1"/>
        <v>51664.875</v>
      </c>
      <c r="H62" s="56">
        <f t="shared" si="209"/>
        <v>9330</v>
      </c>
      <c r="I62" s="56">
        <f t="shared" si="2"/>
        <v>2332.5</v>
      </c>
      <c r="J62" s="53">
        <f t="shared" si="3"/>
        <v>63327.375</v>
      </c>
      <c r="L62" s="17" t="s">
        <v>28</v>
      </c>
      <c r="M62" s="21">
        <f t="shared" si="4"/>
        <v>47116.5</v>
      </c>
      <c r="N62" s="56">
        <f t="shared" si="5"/>
        <v>5112.1402500000004</v>
      </c>
      <c r="O62" s="43">
        <f t="shared" si="159"/>
        <v>52228.640249999997</v>
      </c>
      <c r="P62" s="56">
        <f t="shared" si="125"/>
        <v>9423.3000000000011</v>
      </c>
      <c r="Q62" s="56">
        <f t="shared" si="7"/>
        <v>2355.8250000000003</v>
      </c>
      <c r="R62" s="53">
        <f t="shared" si="8"/>
        <v>64007.765249999997</v>
      </c>
      <c r="S62" s="282"/>
      <c r="T62" s="17" t="s">
        <v>28</v>
      </c>
      <c r="U62" s="21">
        <f t="shared" si="9"/>
        <v>47587.665000000001</v>
      </c>
      <c r="V62" s="56">
        <f t="shared" si="10"/>
        <v>5163.2616525000003</v>
      </c>
      <c r="W62" s="43">
        <f t="shared" si="160"/>
        <v>52750.926652499998</v>
      </c>
      <c r="X62" s="56">
        <f t="shared" si="126"/>
        <v>9517.5330000000013</v>
      </c>
      <c r="Y62" s="56">
        <f t="shared" si="12"/>
        <v>2379.3832500000003</v>
      </c>
      <c r="Z62" s="53">
        <f t="shared" si="13"/>
        <v>64647.8429025</v>
      </c>
      <c r="AA62" s="282"/>
      <c r="AB62" s="17" t="s">
        <v>28</v>
      </c>
      <c r="AC62" s="21">
        <f t="shared" si="113"/>
        <v>47587.665000000001</v>
      </c>
      <c r="AD62" s="56">
        <f t="shared" si="15"/>
        <v>5163.2616525000003</v>
      </c>
      <c r="AE62" s="43">
        <f t="shared" si="161"/>
        <v>52750.926652499998</v>
      </c>
      <c r="AF62" s="56">
        <f t="shared" si="127"/>
        <v>9517.5330000000013</v>
      </c>
      <c r="AG62" s="56">
        <f t="shared" si="17"/>
        <v>2379.3832500000003</v>
      </c>
      <c r="AH62" s="53">
        <f t="shared" si="18"/>
        <v>64647.8429025</v>
      </c>
      <c r="AI62" s="282"/>
      <c r="AJ62" s="17" t="s">
        <v>28</v>
      </c>
      <c r="AK62" s="21">
        <f t="shared" si="19"/>
        <v>48420.449137500007</v>
      </c>
      <c r="AL62" s="56">
        <f t="shared" si="20"/>
        <v>5302.0391805562504</v>
      </c>
      <c r="AM62" s="43">
        <f t="shared" si="162"/>
        <v>53722.488318056261</v>
      </c>
      <c r="AN62" s="56">
        <f t="shared" si="128"/>
        <v>9684.0898275000018</v>
      </c>
      <c r="AO62" s="56">
        <f t="shared" si="22"/>
        <v>2421.0224568750004</v>
      </c>
      <c r="AP62" s="53">
        <f t="shared" si="23"/>
        <v>65827.600602431266</v>
      </c>
      <c r="AQ62" s="282"/>
      <c r="AR62" s="17" t="s">
        <v>28</v>
      </c>
      <c r="AS62" s="21">
        <f t="shared" si="114"/>
        <v>48420.449137500007</v>
      </c>
      <c r="AT62" s="56">
        <f t="shared" si="25"/>
        <v>5350.4596296937507</v>
      </c>
      <c r="AU62" s="43">
        <f t="shared" si="163"/>
        <v>53770.90876719376</v>
      </c>
      <c r="AV62" s="56">
        <f t="shared" si="129"/>
        <v>9684.0898275000018</v>
      </c>
      <c r="AW62" s="56">
        <f t="shared" si="27"/>
        <v>2421.0224568750004</v>
      </c>
      <c r="AX62" s="53">
        <f t="shared" si="28"/>
        <v>65876.021051568765</v>
      </c>
      <c r="AY62" s="282"/>
      <c r="AZ62" s="17" t="s">
        <v>28</v>
      </c>
      <c r="BA62" s="21">
        <f t="shared" si="29"/>
        <v>49388.858120250006</v>
      </c>
      <c r="BB62" s="56">
        <f t="shared" si="30"/>
        <v>5457.4688222876257</v>
      </c>
      <c r="BC62" s="43">
        <f t="shared" si="164"/>
        <v>54846.326942537635</v>
      </c>
      <c r="BD62" s="56">
        <f t="shared" si="130"/>
        <v>9877.7716240500013</v>
      </c>
      <c r="BE62" s="56">
        <f t="shared" si="32"/>
        <v>2469.4429060125003</v>
      </c>
      <c r="BF62" s="53">
        <f t="shared" si="33"/>
        <v>67193.541472600133</v>
      </c>
      <c r="BG62" s="282"/>
      <c r="BH62" s="17" t="s">
        <v>28</v>
      </c>
      <c r="BI62" s="370">
        <v>49890</v>
      </c>
      <c r="BJ62" s="370">
        <f t="shared" si="35"/>
        <v>5512.8450000000003</v>
      </c>
      <c r="BK62" s="367">
        <f t="shared" si="166"/>
        <v>55402.845000000001</v>
      </c>
      <c r="BL62" s="370">
        <f t="shared" si="131"/>
        <v>9978</v>
      </c>
      <c r="BM62" s="370">
        <f t="shared" si="37"/>
        <v>2494.5</v>
      </c>
      <c r="BN62" s="368">
        <f t="shared" si="38"/>
        <v>67875.345000000001</v>
      </c>
      <c r="BO62" s="369"/>
      <c r="BP62" s="338" t="s">
        <v>28</v>
      </c>
      <c r="BQ62" s="370">
        <f t="shared" si="211"/>
        <v>50390</v>
      </c>
      <c r="BR62" s="370">
        <f t="shared" si="40"/>
        <v>5568.0950000000003</v>
      </c>
      <c r="BS62" s="367">
        <f t="shared" si="167"/>
        <v>55958.095000000001</v>
      </c>
      <c r="BT62" s="370">
        <f t="shared" si="132"/>
        <v>10078</v>
      </c>
      <c r="BU62" s="370">
        <f t="shared" si="42"/>
        <v>2519.5</v>
      </c>
      <c r="BV62" s="368">
        <f t="shared" si="43"/>
        <v>68555.595000000001</v>
      </c>
      <c r="BW62" s="369"/>
      <c r="BX62" s="338" t="s">
        <v>28</v>
      </c>
      <c r="BY62" s="370">
        <f>BQ62*1.03*1.01</f>
        <v>52420.717000000004</v>
      </c>
      <c r="BZ62" s="370">
        <f t="shared" si="45"/>
        <v>5792.4892285000005</v>
      </c>
      <c r="CA62" s="367">
        <f t="shared" si="169"/>
        <v>58213.206228500007</v>
      </c>
      <c r="CB62" s="370">
        <f t="shared" si="133"/>
        <v>10484.143400000001</v>
      </c>
      <c r="CC62" s="370">
        <f t="shared" si="47"/>
        <v>2621.0358500000002</v>
      </c>
      <c r="CD62" s="368">
        <f t="shared" si="48"/>
        <v>71318.3854785</v>
      </c>
      <c r="CE62" s="282"/>
      <c r="CF62" s="338" t="s">
        <v>28</v>
      </c>
      <c r="CG62" s="370">
        <f t="shared" si="117"/>
        <v>53469.131340000007</v>
      </c>
      <c r="CH62" s="370">
        <f t="shared" si="50"/>
        <v>5908.3390130700009</v>
      </c>
      <c r="CI62" s="367">
        <f t="shared" si="170"/>
        <v>59377.470353070006</v>
      </c>
      <c r="CJ62" s="370">
        <f t="shared" si="134"/>
        <v>10693.826268000003</v>
      </c>
      <c r="CK62" s="370">
        <f t="shared" si="52"/>
        <v>2673.4565670000006</v>
      </c>
      <c r="CL62" s="368">
        <f t="shared" si="53"/>
        <v>72744.753188070012</v>
      </c>
      <c r="CM62" s="282"/>
      <c r="CN62" s="338" t="s">
        <v>28</v>
      </c>
      <c r="CO62" s="370">
        <f t="shared" ref="CO62:CO63" si="220">CG62*101.5%</f>
        <v>54271.168310100002</v>
      </c>
      <c r="CP62" s="370">
        <f t="shared" si="55"/>
        <v>5996.9640982660503</v>
      </c>
      <c r="CQ62" s="367">
        <f t="shared" si="172"/>
        <v>60268.132408366051</v>
      </c>
      <c r="CR62" s="370">
        <f t="shared" si="135"/>
        <v>10854.23366202</v>
      </c>
      <c r="CS62" s="370">
        <f t="shared" si="57"/>
        <v>2713.5584155050001</v>
      </c>
      <c r="CT62" s="368">
        <f t="shared" si="58"/>
        <v>73835.924485891053</v>
      </c>
      <c r="CU62" s="369"/>
      <c r="CV62" s="338" t="s">
        <v>28</v>
      </c>
      <c r="CW62" s="370">
        <f t="shared" si="145"/>
        <v>55492.269597077247</v>
      </c>
      <c r="CX62" s="370">
        <f t="shared" si="60"/>
        <v>6131.8957904770359</v>
      </c>
      <c r="CY62" s="367">
        <f t="shared" si="173"/>
        <v>61624.165387554283</v>
      </c>
      <c r="CZ62" s="370">
        <f t="shared" si="136"/>
        <v>11098.453919415449</v>
      </c>
      <c r="DA62" s="370">
        <f t="shared" si="62"/>
        <v>2774.6134798538624</v>
      </c>
      <c r="DB62" s="368">
        <f t="shared" si="63"/>
        <v>75497.232786823588</v>
      </c>
      <c r="DC62" s="369"/>
      <c r="DD62" s="338" t="s">
        <v>28</v>
      </c>
      <c r="DE62" s="370">
        <f t="shared" si="64"/>
        <v>56047.192293048021</v>
      </c>
      <c r="DF62" s="370">
        <f t="shared" si="65"/>
        <v>6193.2147483818062</v>
      </c>
      <c r="DG62" s="367">
        <f t="shared" si="174"/>
        <v>62240.407041429826</v>
      </c>
      <c r="DH62" s="370">
        <f t="shared" si="137"/>
        <v>11209.438458609606</v>
      </c>
      <c r="DI62" s="370">
        <f t="shared" si="67"/>
        <v>2802.3596146524014</v>
      </c>
      <c r="DJ62" s="368">
        <f t="shared" si="68"/>
        <v>76252.205114691838</v>
      </c>
      <c r="DK62" s="369"/>
      <c r="DL62" s="338" t="s">
        <v>28</v>
      </c>
      <c r="DM62" s="370">
        <f t="shared" si="218"/>
        <v>56607.664215978504</v>
      </c>
      <c r="DN62" s="370">
        <f t="shared" si="213"/>
        <v>6311.7545600816029</v>
      </c>
      <c r="DO62" s="367">
        <f t="shared" si="176"/>
        <v>62919.418776060105</v>
      </c>
      <c r="DP62" s="370">
        <f t="shared" si="138"/>
        <v>11321.532843195702</v>
      </c>
      <c r="DQ62" s="370">
        <f t="shared" si="72"/>
        <v>2830.3832107989256</v>
      </c>
      <c r="DR62" s="368">
        <f t="shared" si="73"/>
        <v>77071.334830054737</v>
      </c>
      <c r="DS62" s="369"/>
      <c r="DT62" s="338" t="s">
        <v>28</v>
      </c>
      <c r="DU62" s="370">
        <f t="shared" si="219"/>
        <v>57739.817500298079</v>
      </c>
      <c r="DV62" s="370">
        <f t="shared" si="214"/>
        <v>6437.9896512832356</v>
      </c>
      <c r="DW62" s="367">
        <f t="shared" si="178"/>
        <v>64177.807151581314</v>
      </c>
      <c r="DX62" s="370">
        <f t="shared" si="140"/>
        <v>11547.963500059617</v>
      </c>
      <c r="DY62" s="370">
        <f t="shared" si="77"/>
        <v>2886.9908750149043</v>
      </c>
      <c r="DZ62" s="368">
        <f t="shared" si="78"/>
        <v>78612.761526655828</v>
      </c>
      <c r="EA62" s="369"/>
      <c r="EB62" s="338" t="s">
        <v>28</v>
      </c>
      <c r="EC62" s="370">
        <f t="shared" si="79"/>
        <v>58317.215675301057</v>
      </c>
      <c r="ED62" s="370">
        <f t="shared" si="215"/>
        <v>6502.3695477960682</v>
      </c>
      <c r="EE62" s="367">
        <f t="shared" si="180"/>
        <v>64819.585223097121</v>
      </c>
      <c r="EF62" s="370">
        <f t="shared" si="141"/>
        <v>11663.443135060212</v>
      </c>
      <c r="EG62" s="370">
        <f t="shared" si="82"/>
        <v>2915.8607837650529</v>
      </c>
      <c r="EH62" s="368">
        <f t="shared" si="83"/>
        <v>79398.88914192238</v>
      </c>
      <c r="EI62" s="282"/>
      <c r="EJ62" s="338" t="s">
        <v>28</v>
      </c>
      <c r="EK62" s="370">
        <f t="shared" si="210"/>
        <v>58900.387832054068</v>
      </c>
      <c r="EL62" s="370">
        <f t="shared" si="216"/>
        <v>6567.3932432740285</v>
      </c>
      <c r="EM62" s="367">
        <f t="shared" si="182"/>
        <v>65467.781075328094</v>
      </c>
      <c r="EN62" s="370">
        <f t="shared" si="143"/>
        <v>11780.077566410815</v>
      </c>
      <c r="EO62" s="370">
        <f t="shared" si="87"/>
        <v>2945.0193916027038</v>
      </c>
      <c r="EP62" s="368">
        <f t="shared" si="88"/>
        <v>80192.878033341622</v>
      </c>
      <c r="EQ62" s="282"/>
      <c r="ER62" s="338" t="s">
        <v>28</v>
      </c>
      <c r="ES62" s="370">
        <f t="shared" si="89"/>
        <v>59489.391710374606</v>
      </c>
      <c r="ET62" s="370">
        <f t="shared" si="217"/>
        <v>6633.0671757067685</v>
      </c>
      <c r="EU62" s="367">
        <f t="shared" si="184"/>
        <v>66122.458886081382</v>
      </c>
      <c r="EV62" s="370">
        <f t="shared" si="144"/>
        <v>11897.878342074922</v>
      </c>
      <c r="EW62" s="370">
        <f t="shared" si="92"/>
        <v>2974.4695855187306</v>
      </c>
      <c r="EX62" s="368">
        <f t="shared" si="93"/>
        <v>80994.806813675037</v>
      </c>
      <c r="EY62" s="282"/>
    </row>
    <row r="63" spans="1:155" ht="15.75" thickBot="1" x14ac:dyDescent="0.3">
      <c r="C63" s="354"/>
      <c r="D63" s="355" t="s">
        <v>29</v>
      </c>
      <c r="E63" s="72">
        <v>48722</v>
      </c>
      <c r="F63" s="57">
        <f t="shared" si="0"/>
        <v>5237.6149999999998</v>
      </c>
      <c r="G63" s="48">
        <f t="shared" si="1"/>
        <v>53959.614999999998</v>
      </c>
      <c r="H63" s="57">
        <f t="shared" si="209"/>
        <v>9744.4</v>
      </c>
      <c r="I63" s="57">
        <f t="shared" si="2"/>
        <v>2436.1</v>
      </c>
      <c r="J63" s="54">
        <f t="shared" si="3"/>
        <v>66140.115000000005</v>
      </c>
      <c r="L63" s="71" t="s">
        <v>29</v>
      </c>
      <c r="M63" s="72">
        <f t="shared" si="4"/>
        <v>49209.22</v>
      </c>
      <c r="N63" s="57">
        <f t="shared" si="5"/>
        <v>5339.2003700000005</v>
      </c>
      <c r="O63" s="48">
        <f t="shared" si="159"/>
        <v>54548.42037</v>
      </c>
      <c r="P63" s="57">
        <f t="shared" si="125"/>
        <v>9841.844000000001</v>
      </c>
      <c r="Q63" s="57">
        <f t="shared" si="7"/>
        <v>2460.4610000000002</v>
      </c>
      <c r="R63" s="54">
        <f t="shared" si="8"/>
        <v>66850.72537</v>
      </c>
      <c r="S63" s="282"/>
      <c r="T63" s="71" t="s">
        <v>29</v>
      </c>
      <c r="U63" s="72">
        <f t="shared" si="9"/>
        <v>49701.3122</v>
      </c>
      <c r="V63" s="57">
        <f t="shared" si="10"/>
        <v>5392.5923737000003</v>
      </c>
      <c r="W63" s="48">
        <f t="shared" si="160"/>
        <v>55093.904573699998</v>
      </c>
      <c r="X63" s="57">
        <f t="shared" si="126"/>
        <v>9940.2624400000004</v>
      </c>
      <c r="Y63" s="57">
        <f t="shared" si="12"/>
        <v>2485.0656100000001</v>
      </c>
      <c r="Z63" s="54">
        <f t="shared" si="13"/>
        <v>67519.232623699994</v>
      </c>
      <c r="AA63" s="282"/>
      <c r="AB63" s="71" t="s">
        <v>29</v>
      </c>
      <c r="AC63" s="21">
        <f t="shared" si="113"/>
        <v>49701.3122</v>
      </c>
      <c r="AD63" s="57">
        <f t="shared" si="15"/>
        <v>5392.5923737000003</v>
      </c>
      <c r="AE63" s="48">
        <f t="shared" si="161"/>
        <v>55093.904573699998</v>
      </c>
      <c r="AF63" s="57">
        <f t="shared" si="127"/>
        <v>9940.2624400000004</v>
      </c>
      <c r="AG63" s="57">
        <f t="shared" si="17"/>
        <v>2485.0656100000001</v>
      </c>
      <c r="AH63" s="54">
        <f t="shared" si="18"/>
        <v>67519.232623699994</v>
      </c>
      <c r="AI63" s="282"/>
      <c r="AJ63" s="71" t="s">
        <v>29</v>
      </c>
      <c r="AK63" s="72">
        <f t="shared" si="19"/>
        <v>50571.085163500007</v>
      </c>
      <c r="AL63" s="57">
        <f t="shared" si="20"/>
        <v>5537.5338254032504</v>
      </c>
      <c r="AM63" s="48">
        <f t="shared" si="162"/>
        <v>56108.618988903254</v>
      </c>
      <c r="AN63" s="57">
        <f t="shared" si="128"/>
        <v>10114.217032700002</v>
      </c>
      <c r="AO63" s="57">
        <f t="shared" si="22"/>
        <v>2528.5542581750005</v>
      </c>
      <c r="AP63" s="54">
        <f t="shared" si="23"/>
        <v>68751.390279778265</v>
      </c>
      <c r="AQ63" s="282"/>
      <c r="AR63" s="71" t="s">
        <v>29</v>
      </c>
      <c r="AS63" s="72">
        <f t="shared" si="114"/>
        <v>50571.085163500007</v>
      </c>
      <c r="AT63" s="57">
        <f t="shared" si="25"/>
        <v>5588.1049105667507</v>
      </c>
      <c r="AU63" s="48">
        <f t="shared" si="163"/>
        <v>56159.190074066755</v>
      </c>
      <c r="AV63" s="57">
        <f t="shared" si="129"/>
        <v>10114.217032700002</v>
      </c>
      <c r="AW63" s="57">
        <f t="shared" si="27"/>
        <v>2528.5542581750005</v>
      </c>
      <c r="AX63" s="54">
        <f t="shared" si="28"/>
        <v>68801.961364941759</v>
      </c>
      <c r="AY63" s="282"/>
      <c r="AZ63" s="71" t="s">
        <v>29</v>
      </c>
      <c r="BA63" s="72">
        <f t="shared" si="29"/>
        <v>51582.506866770011</v>
      </c>
      <c r="BB63" s="57">
        <f t="shared" si="30"/>
        <v>5699.8670087780865</v>
      </c>
      <c r="BC63" s="48">
        <f t="shared" si="164"/>
        <v>57282.373875548095</v>
      </c>
      <c r="BD63" s="57">
        <f t="shared" si="130"/>
        <v>10316.501373354004</v>
      </c>
      <c r="BE63" s="57">
        <f t="shared" si="32"/>
        <v>2579.1253433385009</v>
      </c>
      <c r="BF63" s="54">
        <f t="shared" si="33"/>
        <v>70178.000592240598</v>
      </c>
      <c r="BG63" s="282"/>
      <c r="BH63" s="71" t="s">
        <v>29</v>
      </c>
      <c r="BI63" s="371">
        <v>52099</v>
      </c>
      <c r="BJ63" s="371">
        <f t="shared" si="35"/>
        <v>5756.9395000000004</v>
      </c>
      <c r="BK63" s="372">
        <f t="shared" si="166"/>
        <v>57855.9395</v>
      </c>
      <c r="BL63" s="371">
        <f t="shared" si="131"/>
        <v>10419.800000000001</v>
      </c>
      <c r="BM63" s="371">
        <f t="shared" si="37"/>
        <v>2604.9500000000003</v>
      </c>
      <c r="BN63" s="380">
        <f t="shared" si="38"/>
        <v>70880.689499999993</v>
      </c>
      <c r="BO63" s="369"/>
      <c r="BP63" s="355" t="s">
        <v>29</v>
      </c>
      <c r="BQ63" s="371">
        <f t="shared" si="39"/>
        <v>52619.99</v>
      </c>
      <c r="BR63" s="371">
        <f t="shared" si="40"/>
        <v>5814.5088949999999</v>
      </c>
      <c r="BS63" s="372">
        <f t="shared" si="167"/>
        <v>58434.498894999997</v>
      </c>
      <c r="BT63" s="371">
        <f t="shared" si="132"/>
        <v>10523.998</v>
      </c>
      <c r="BU63" s="371">
        <f t="shared" si="42"/>
        <v>2630.9994999999999</v>
      </c>
      <c r="BV63" s="380">
        <f t="shared" si="43"/>
        <v>71589.496394999995</v>
      </c>
      <c r="BW63" s="369"/>
      <c r="BX63" s="355" t="s">
        <v>29</v>
      </c>
      <c r="BY63" s="370">
        <f>BQ63*1.03*1.01</f>
        <v>54740.575596999995</v>
      </c>
      <c r="BZ63" s="371">
        <f t="shared" si="45"/>
        <v>6048.8336034684999</v>
      </c>
      <c r="CA63" s="372">
        <f t="shared" si="169"/>
        <v>60789.409200468494</v>
      </c>
      <c r="CB63" s="371">
        <f t="shared" si="133"/>
        <v>10948.115119399999</v>
      </c>
      <c r="CC63" s="371">
        <f t="shared" si="47"/>
        <v>2737.0287798499999</v>
      </c>
      <c r="CD63" s="380">
        <f t="shared" si="48"/>
        <v>74474.553099718498</v>
      </c>
      <c r="CE63" s="282"/>
      <c r="CF63" s="355" t="s">
        <v>29</v>
      </c>
      <c r="CG63" s="371">
        <f t="shared" si="117"/>
        <v>55835.387108939998</v>
      </c>
      <c r="CH63" s="371">
        <f t="shared" si="50"/>
        <v>6169.8102755378695</v>
      </c>
      <c r="CI63" s="372">
        <f t="shared" si="170"/>
        <v>62005.197384477869</v>
      </c>
      <c r="CJ63" s="371">
        <f t="shared" si="134"/>
        <v>11167.077421788001</v>
      </c>
      <c r="CK63" s="371">
        <f t="shared" si="52"/>
        <v>2791.7693554470002</v>
      </c>
      <c r="CL63" s="380">
        <f t="shared" si="53"/>
        <v>75964.044161712867</v>
      </c>
      <c r="CM63" s="282"/>
      <c r="CN63" s="355" t="s">
        <v>29</v>
      </c>
      <c r="CO63" s="371">
        <f t="shared" si="220"/>
        <v>56672.917915574093</v>
      </c>
      <c r="CP63" s="371">
        <f t="shared" si="55"/>
        <v>6262.3574296709376</v>
      </c>
      <c r="CQ63" s="372">
        <f t="shared" si="172"/>
        <v>62935.275345245027</v>
      </c>
      <c r="CR63" s="371">
        <f t="shared" si="135"/>
        <v>11334.58358311482</v>
      </c>
      <c r="CS63" s="371">
        <f t="shared" si="57"/>
        <v>2833.6458957787049</v>
      </c>
      <c r="CT63" s="380">
        <f t="shared" si="58"/>
        <v>77103.504824138552</v>
      </c>
      <c r="CU63" s="369"/>
      <c r="CV63" s="355" t="s">
        <v>29</v>
      </c>
      <c r="CW63" s="371">
        <f>CO63*1.0225</f>
        <v>57948.058568674511</v>
      </c>
      <c r="CX63" s="371">
        <f t="shared" si="60"/>
        <v>6403.2604718385337</v>
      </c>
      <c r="CY63" s="372">
        <f t="shared" si="173"/>
        <v>64351.319040513044</v>
      </c>
      <c r="CZ63" s="371">
        <f t="shared" si="136"/>
        <v>11589.611713734903</v>
      </c>
      <c r="DA63" s="371">
        <f t="shared" si="62"/>
        <v>2897.4029284337257</v>
      </c>
      <c r="DB63" s="380">
        <f t="shared" si="63"/>
        <v>78838.333682681681</v>
      </c>
      <c r="DC63" s="369"/>
      <c r="DD63" s="355" t="s">
        <v>29</v>
      </c>
      <c r="DE63" s="371">
        <f t="shared" si="64"/>
        <v>58527.539154361257</v>
      </c>
      <c r="DF63" s="371">
        <f t="shared" si="65"/>
        <v>6467.293076556919</v>
      </c>
      <c r="DG63" s="372">
        <f t="shared" si="174"/>
        <v>64994.832230918175</v>
      </c>
      <c r="DH63" s="371">
        <f t="shared" si="137"/>
        <v>11705.507830872251</v>
      </c>
      <c r="DI63" s="371">
        <f t="shared" si="67"/>
        <v>2926.3769577180628</v>
      </c>
      <c r="DJ63" s="380">
        <f t="shared" si="68"/>
        <v>79626.717019508491</v>
      </c>
      <c r="DK63" s="369"/>
      <c r="DL63" s="355" t="s">
        <v>29</v>
      </c>
      <c r="DM63" s="371">
        <f t="shared" si="218"/>
        <v>59112.814545904868</v>
      </c>
      <c r="DN63" s="371">
        <f t="shared" si="213"/>
        <v>6591.0788218683929</v>
      </c>
      <c r="DO63" s="372">
        <f t="shared" si="176"/>
        <v>65703.893367773257</v>
      </c>
      <c r="DP63" s="371">
        <f t="shared" si="138"/>
        <v>11822.562909180975</v>
      </c>
      <c r="DQ63" s="371">
        <f t="shared" si="72"/>
        <v>2955.6407272952438</v>
      </c>
      <c r="DR63" s="380">
        <f t="shared" si="73"/>
        <v>80482.097004249488</v>
      </c>
      <c r="DS63" s="369"/>
      <c r="DT63" s="355" t="s">
        <v>29</v>
      </c>
      <c r="DU63" s="371">
        <f t="shared" si="219"/>
        <v>60295.070836822968</v>
      </c>
      <c r="DV63" s="371">
        <f t="shared" si="214"/>
        <v>6722.900398305761</v>
      </c>
      <c r="DW63" s="372">
        <f t="shared" si="178"/>
        <v>67017.971235128731</v>
      </c>
      <c r="DX63" s="371">
        <f t="shared" si="140"/>
        <v>12059.014167364594</v>
      </c>
      <c r="DY63" s="371">
        <f t="shared" si="77"/>
        <v>3014.7535418411485</v>
      </c>
      <c r="DZ63" s="380">
        <f t="shared" si="78"/>
        <v>82091.738944334473</v>
      </c>
      <c r="EA63" s="369"/>
      <c r="EB63" s="355" t="s">
        <v>29</v>
      </c>
      <c r="EC63" s="371">
        <f t="shared" si="79"/>
        <v>60898.021545191201</v>
      </c>
      <c r="ED63" s="371">
        <f t="shared" si="215"/>
        <v>6790.1294022888187</v>
      </c>
      <c r="EE63" s="372">
        <f t="shared" si="180"/>
        <v>67688.150947480026</v>
      </c>
      <c r="EF63" s="371">
        <f t="shared" si="141"/>
        <v>12179.604309038241</v>
      </c>
      <c r="EG63" s="371">
        <f t="shared" si="82"/>
        <v>3044.9010772595602</v>
      </c>
      <c r="EH63" s="380">
        <f t="shared" si="83"/>
        <v>82912.656333777835</v>
      </c>
      <c r="EI63" s="282"/>
      <c r="EJ63" s="355" t="s">
        <v>29</v>
      </c>
      <c r="EK63" s="371">
        <f t="shared" si="210"/>
        <v>61507.001760643114</v>
      </c>
      <c r="EL63" s="371">
        <f t="shared" si="216"/>
        <v>6858.0306963117073</v>
      </c>
      <c r="EM63" s="372">
        <f t="shared" si="182"/>
        <v>68365.032456954825</v>
      </c>
      <c r="EN63" s="371">
        <f t="shared" si="143"/>
        <v>12301.400352128623</v>
      </c>
      <c r="EO63" s="371">
        <f t="shared" si="87"/>
        <v>3075.3500880321558</v>
      </c>
      <c r="EP63" s="380">
        <f t="shared" si="88"/>
        <v>83741.782897115598</v>
      </c>
      <c r="EQ63" s="282"/>
      <c r="ER63" s="355" t="s">
        <v>29</v>
      </c>
      <c r="ES63" s="371">
        <f t="shared" si="89"/>
        <v>62122.071778249549</v>
      </c>
      <c r="ET63" s="371">
        <f t="shared" si="217"/>
        <v>6926.6110032748247</v>
      </c>
      <c r="EU63" s="372">
        <f t="shared" si="184"/>
        <v>69048.682781524374</v>
      </c>
      <c r="EV63" s="371">
        <f t="shared" si="144"/>
        <v>12424.414355649911</v>
      </c>
      <c r="EW63" s="371">
        <f t="shared" si="92"/>
        <v>3106.1035889124778</v>
      </c>
      <c r="EX63" s="380">
        <f t="shared" si="93"/>
        <v>84579.200726086754</v>
      </c>
      <c r="EY63" s="282"/>
    </row>
    <row r="64" spans="1:155" ht="21.75" customHeight="1" x14ac:dyDescent="0.3">
      <c r="A64" s="36" t="s">
        <v>53</v>
      </c>
      <c r="B64" s="37"/>
      <c r="C64" s="38"/>
      <c r="D64" s="38"/>
      <c r="E64" s="39"/>
      <c r="F64" s="39"/>
      <c r="G64" s="39"/>
      <c r="H64" s="39"/>
      <c r="I64" s="39"/>
      <c r="J64" s="39"/>
      <c r="K64" s="38"/>
      <c r="L64" s="38"/>
      <c r="M64" s="39"/>
      <c r="N64" s="39"/>
      <c r="O64" s="39"/>
      <c r="P64" s="39"/>
      <c r="Q64" s="39"/>
      <c r="R64" s="39"/>
      <c r="S64" s="39"/>
      <c r="T64" s="38"/>
      <c r="U64" s="39"/>
      <c r="V64" s="39"/>
      <c r="W64" s="39"/>
      <c r="X64" s="39"/>
      <c r="Y64" s="39"/>
      <c r="Z64" s="39"/>
      <c r="AA64" s="39"/>
      <c r="AB64" s="38"/>
      <c r="AC64" s="39"/>
      <c r="AD64" s="39"/>
      <c r="AE64" s="39"/>
      <c r="AF64" s="39"/>
      <c r="AG64" s="39"/>
      <c r="AH64" s="39"/>
      <c r="AI64" s="39"/>
      <c r="AJ64" s="38"/>
      <c r="AK64" s="39"/>
      <c r="AL64" s="39"/>
      <c r="AM64" s="39"/>
      <c r="AN64" s="39"/>
      <c r="AO64" s="39"/>
      <c r="AP64" s="39"/>
      <c r="AQ64" s="39"/>
      <c r="AR64" s="38"/>
      <c r="AS64" s="39"/>
      <c r="AT64" s="39"/>
      <c r="AU64" s="39"/>
      <c r="AV64" s="39"/>
      <c r="AW64" s="39"/>
      <c r="AX64" s="39"/>
      <c r="AY64" s="39"/>
      <c r="AZ64" s="38"/>
      <c r="BA64" s="39"/>
      <c r="BB64" s="39"/>
      <c r="BC64" s="39"/>
      <c r="BD64" s="39"/>
      <c r="BE64" s="39"/>
      <c r="BF64" s="39"/>
      <c r="BG64" s="39"/>
      <c r="BH64" s="38"/>
      <c r="BI64" s="39"/>
      <c r="BJ64" s="39"/>
      <c r="BK64" s="39"/>
      <c r="BL64" s="39"/>
      <c r="BM64" s="39"/>
      <c r="BN64" s="39"/>
      <c r="BO64" s="39"/>
      <c r="BP64" s="38"/>
      <c r="BQ64" s="39"/>
      <c r="BR64" s="39"/>
      <c r="BS64" s="39"/>
      <c r="BT64" s="39"/>
      <c r="BU64" s="39"/>
      <c r="BV64" s="39"/>
      <c r="BW64" s="39"/>
      <c r="BX64" s="38"/>
      <c r="BY64" s="39"/>
      <c r="BZ64" s="39"/>
      <c r="CA64" s="39"/>
      <c r="CB64" s="39"/>
      <c r="CC64" s="39"/>
      <c r="CD64" s="39"/>
      <c r="CE64" s="39"/>
      <c r="CF64" s="38"/>
      <c r="CG64" s="39"/>
      <c r="CH64" s="39"/>
      <c r="CI64" s="39"/>
      <c r="CJ64" s="39"/>
      <c r="CK64" s="39"/>
      <c r="CL64" s="39"/>
      <c r="CM64" s="39"/>
      <c r="CN64" s="38"/>
      <c r="CO64" s="39"/>
      <c r="CP64" s="39"/>
      <c r="CQ64" s="39"/>
      <c r="CR64" s="39"/>
      <c r="CS64" s="39"/>
      <c r="CT64" s="39"/>
      <c r="CU64" s="39"/>
      <c r="CV64" s="38"/>
      <c r="CW64" s="39"/>
      <c r="CX64" s="39"/>
      <c r="CY64" s="39"/>
      <c r="CZ64" s="39"/>
      <c r="DA64" s="39"/>
      <c r="DB64" s="39"/>
      <c r="DC64" s="39"/>
      <c r="DD64" s="38"/>
      <c r="DE64" s="39"/>
      <c r="DF64" s="39"/>
      <c r="DG64" s="39"/>
      <c r="DH64" s="39"/>
      <c r="DI64" s="39"/>
      <c r="DJ64" s="39"/>
      <c r="DK64" s="39"/>
      <c r="DL64" s="38"/>
      <c r="DM64" s="39"/>
      <c r="DN64" s="39"/>
      <c r="DO64" s="39"/>
      <c r="DP64" s="39"/>
      <c r="DQ64" s="39"/>
      <c r="DR64" s="39"/>
      <c r="DS64" s="39"/>
      <c r="DT64" s="38"/>
      <c r="DU64" s="39"/>
      <c r="DV64" s="39"/>
      <c r="DW64" s="39"/>
      <c r="DX64" s="39"/>
      <c r="DY64" s="39"/>
      <c r="DZ64" s="39"/>
      <c r="EA64" s="39"/>
      <c r="EB64" s="38"/>
      <c r="EC64" s="39"/>
      <c r="ED64" s="39"/>
      <c r="EE64" s="39"/>
      <c r="EF64" s="39"/>
      <c r="EG64" s="39"/>
      <c r="EH64" s="39"/>
      <c r="EI64" s="39"/>
      <c r="EJ64" s="38"/>
      <c r="EK64" s="39"/>
      <c r="EL64" s="39"/>
      <c r="EM64" s="39"/>
      <c r="EN64" s="39"/>
      <c r="EO64" s="39"/>
      <c r="EP64" s="39"/>
      <c r="EQ64" s="39"/>
      <c r="ER64" s="38"/>
      <c r="ES64" s="39"/>
      <c r="ET64" s="39"/>
      <c r="EU64" s="39"/>
      <c r="EV64" s="39"/>
      <c r="EW64" s="39"/>
      <c r="EX64" s="39"/>
      <c r="EY64" s="39"/>
    </row>
    <row r="65" spans="1:155" ht="44.25" customHeight="1" x14ac:dyDescent="0.25">
      <c r="A65" s="595" t="s">
        <v>54</v>
      </c>
      <c r="B65" s="594"/>
      <c r="C65" s="594"/>
      <c r="D65" s="594"/>
      <c r="E65" s="594"/>
      <c r="F65" s="594"/>
      <c r="G65" s="594"/>
      <c r="H65" s="594"/>
      <c r="I65" s="594"/>
      <c r="J65" s="594"/>
      <c r="K65" s="594"/>
    </row>
    <row r="66" spans="1:155" ht="36" customHeight="1" x14ac:dyDescent="0.25">
      <c r="A66" s="593" t="s">
        <v>171</v>
      </c>
      <c r="B66" s="594"/>
      <c r="C66" s="594"/>
      <c r="D66" s="594"/>
      <c r="E66" s="594"/>
      <c r="F66" s="594"/>
      <c r="G66" s="594"/>
      <c r="H66" s="594"/>
      <c r="I66" s="594"/>
      <c r="J66" s="594"/>
      <c r="K66" s="594"/>
    </row>
    <row r="67" spans="1:155" ht="36" customHeight="1" x14ac:dyDescent="0.25">
      <c r="A67" s="595" t="s">
        <v>178</v>
      </c>
      <c r="B67" s="594"/>
      <c r="C67" s="594"/>
      <c r="D67" s="594"/>
      <c r="E67" s="594"/>
      <c r="F67" s="594"/>
      <c r="G67" s="594"/>
      <c r="H67" s="594"/>
      <c r="I67" s="594"/>
      <c r="J67" s="594"/>
      <c r="K67" s="594"/>
    </row>
    <row r="68" spans="1:155" ht="46.5" customHeight="1" x14ac:dyDescent="0.25">
      <c r="A68" s="596"/>
      <c r="B68" s="594"/>
      <c r="C68" s="594"/>
      <c r="D68" s="594"/>
      <c r="E68" s="594"/>
      <c r="F68" s="594"/>
      <c r="G68" s="594"/>
      <c r="H68" s="594"/>
      <c r="I68" s="594"/>
      <c r="J68" s="594"/>
      <c r="K68" s="594"/>
    </row>
    <row r="69" spans="1:155" ht="46.5" customHeight="1" x14ac:dyDescent="0.3">
      <c r="A69" s="40"/>
      <c r="B69" s="40"/>
      <c r="C69" s="40"/>
      <c r="D69" s="40"/>
      <c r="E69" s="41"/>
      <c r="F69" s="41"/>
      <c r="G69" s="41"/>
      <c r="H69" s="41"/>
      <c r="I69" s="41"/>
      <c r="J69" s="41"/>
      <c r="K69" s="41"/>
      <c r="L69" s="40"/>
      <c r="M69" s="41"/>
      <c r="N69" s="41"/>
      <c r="O69" s="41"/>
      <c r="P69" s="41"/>
      <c r="Q69" s="41"/>
      <c r="R69" s="41"/>
      <c r="S69" s="41"/>
      <c r="T69" s="40"/>
      <c r="U69" s="41"/>
      <c r="V69" s="41"/>
      <c r="W69" s="41"/>
      <c r="X69" s="41"/>
      <c r="Y69" s="41"/>
      <c r="Z69" s="41"/>
      <c r="AA69" s="41"/>
      <c r="AB69" s="40"/>
      <c r="AC69" s="41"/>
      <c r="AD69" s="41"/>
      <c r="AE69" s="41"/>
      <c r="AF69" s="41"/>
      <c r="AG69" s="41"/>
      <c r="AH69" s="41"/>
      <c r="AI69" s="41"/>
      <c r="AJ69" s="40"/>
      <c r="AK69" s="41"/>
      <c r="AL69" s="41"/>
      <c r="AM69" s="41"/>
      <c r="AN69" s="41"/>
      <c r="AO69" s="41"/>
      <c r="AP69" s="41"/>
      <c r="AQ69" s="41"/>
      <c r="AR69" s="40"/>
      <c r="AS69" s="41"/>
      <c r="AT69" s="41"/>
      <c r="AU69" s="41"/>
      <c r="AV69" s="41"/>
      <c r="AW69" s="41"/>
      <c r="AX69" s="41"/>
      <c r="AY69" s="41"/>
      <c r="AZ69" s="40"/>
      <c r="BA69" s="41"/>
      <c r="BB69" s="41"/>
      <c r="BC69" s="41"/>
      <c r="BD69" s="41"/>
      <c r="BE69" s="41"/>
      <c r="BF69" s="41"/>
      <c r="BG69" s="41"/>
      <c r="BH69" s="40"/>
      <c r="BI69" s="41"/>
      <c r="BJ69" s="41"/>
      <c r="BK69" s="41"/>
      <c r="BL69" s="41"/>
      <c r="BM69" s="41"/>
      <c r="BN69" s="41"/>
      <c r="BO69" s="41"/>
      <c r="BP69" s="40"/>
      <c r="BQ69" s="41"/>
      <c r="BR69" s="41"/>
      <c r="BS69" s="41"/>
      <c r="BT69" s="41"/>
      <c r="BU69" s="41"/>
      <c r="BV69" s="41"/>
      <c r="BW69" s="41"/>
      <c r="BX69" s="40"/>
      <c r="BY69" s="41"/>
      <c r="BZ69" s="41"/>
      <c r="CA69" s="41"/>
      <c r="CB69" s="41"/>
      <c r="CC69" s="41"/>
      <c r="CD69" s="41"/>
      <c r="CE69" s="41"/>
      <c r="CF69" s="40"/>
      <c r="CG69" s="41"/>
      <c r="CH69" s="41"/>
      <c r="CI69" s="41"/>
      <c r="CJ69" s="41"/>
      <c r="CK69" s="41"/>
      <c r="CL69" s="41"/>
      <c r="CM69" s="41"/>
      <c r="CN69" s="40"/>
      <c r="CO69" s="41"/>
      <c r="CP69" s="41"/>
      <c r="CQ69" s="41"/>
      <c r="CR69" s="41"/>
      <c r="CS69" s="41"/>
      <c r="CT69" s="41"/>
      <c r="CU69" s="41"/>
      <c r="CV69" s="40"/>
      <c r="CW69" s="41"/>
      <c r="CX69" s="41"/>
      <c r="CY69" s="41"/>
      <c r="CZ69" s="41"/>
      <c r="DA69" s="41"/>
      <c r="DB69" s="41"/>
      <c r="DC69" s="41"/>
      <c r="DD69" s="40"/>
      <c r="DE69" s="41"/>
      <c r="DF69" s="41"/>
      <c r="DG69" s="41"/>
      <c r="DH69" s="41"/>
      <c r="DI69" s="41"/>
      <c r="DJ69" s="41"/>
      <c r="DK69" s="41"/>
      <c r="DL69" s="40"/>
      <c r="DM69" s="41"/>
      <c r="DN69" s="41"/>
      <c r="DO69" s="41"/>
      <c r="DP69" s="41"/>
      <c r="DQ69" s="41"/>
      <c r="DR69" s="41"/>
      <c r="DS69" s="41"/>
      <c r="DT69" s="40"/>
      <c r="DU69" s="41"/>
      <c r="DV69" s="41"/>
      <c r="DW69" s="41"/>
      <c r="DX69" s="41"/>
      <c r="DY69" s="41"/>
      <c r="DZ69" s="41"/>
      <c r="EA69" s="41"/>
      <c r="EB69" s="40"/>
      <c r="EC69" s="41"/>
      <c r="ED69" s="41"/>
      <c r="EE69" s="41"/>
      <c r="EF69" s="41"/>
      <c r="EG69" s="41"/>
      <c r="EH69" s="41"/>
      <c r="EI69" s="41"/>
      <c r="EJ69" s="40"/>
      <c r="EK69" s="41"/>
      <c r="EL69" s="41"/>
      <c r="EM69" s="41"/>
      <c r="EN69" s="41"/>
      <c r="EO69" s="41"/>
      <c r="EP69" s="41"/>
      <c r="EQ69" s="41"/>
      <c r="ER69" s="40"/>
      <c r="ES69" s="41"/>
      <c r="ET69" s="41"/>
      <c r="EU69" s="41"/>
      <c r="EV69" s="41"/>
      <c r="EW69" s="41"/>
      <c r="EX69" s="41"/>
      <c r="EY69" s="41"/>
    </row>
  </sheetData>
  <mergeCells count="94">
    <mergeCell ref="ER3:ER4"/>
    <mergeCell ref="EJ3:EJ4"/>
    <mergeCell ref="EK3:EK4"/>
    <mergeCell ref="ES3:ES4"/>
    <mergeCell ref="A66:K66"/>
    <mergeCell ref="A67:K67"/>
    <mergeCell ref="A68:K68"/>
    <mergeCell ref="FA29:FA30"/>
    <mergeCell ref="FB29:FB30"/>
    <mergeCell ref="A33:A34"/>
    <mergeCell ref="A39:A40"/>
    <mergeCell ref="EZ29:EZ30"/>
    <mergeCell ref="A65:K65"/>
    <mergeCell ref="EZ25:EZ26"/>
    <mergeCell ref="FA25:FA26"/>
    <mergeCell ref="FB25:FB26"/>
    <mergeCell ref="EZ27:EZ28"/>
    <mergeCell ref="FA27:FA28"/>
    <mergeCell ref="FB27:FB28"/>
    <mergeCell ref="EZ21:EZ22"/>
    <mergeCell ref="FA21:FA22"/>
    <mergeCell ref="FB21:FB22"/>
    <mergeCell ref="A22:A23"/>
    <mergeCell ref="EZ23:EZ24"/>
    <mergeCell ref="FA23:FA24"/>
    <mergeCell ref="FB23:FB24"/>
    <mergeCell ref="EZ17:EZ18"/>
    <mergeCell ref="FA17:FA18"/>
    <mergeCell ref="FB17:FB18"/>
    <mergeCell ref="EZ19:EZ20"/>
    <mergeCell ref="FA19:FA20"/>
    <mergeCell ref="FB19:FB20"/>
    <mergeCell ref="EZ13:EZ14"/>
    <mergeCell ref="FA13:FA14"/>
    <mergeCell ref="FB13:FB14"/>
    <mergeCell ref="EZ15:EZ16"/>
    <mergeCell ref="FA15:FA16"/>
    <mergeCell ref="FB15:FB16"/>
    <mergeCell ref="EZ9:EZ10"/>
    <mergeCell ref="FA9:FA10"/>
    <mergeCell ref="FB9:FB10"/>
    <mergeCell ref="A10:A11"/>
    <mergeCell ref="EZ11:EZ12"/>
    <mergeCell ref="FA11:FA12"/>
    <mergeCell ref="FB11:FB12"/>
    <mergeCell ref="EZ5:EZ6"/>
    <mergeCell ref="FA5:FA6"/>
    <mergeCell ref="FB5:FB6"/>
    <mergeCell ref="A7:A8"/>
    <mergeCell ref="EZ7:EZ8"/>
    <mergeCell ref="FA7:FA8"/>
    <mergeCell ref="FB7:FB8"/>
    <mergeCell ref="FF3:FF4"/>
    <mergeCell ref="FE3:FE4"/>
    <mergeCell ref="A1:A2"/>
    <mergeCell ref="C3:C4"/>
    <mergeCell ref="D3:D4"/>
    <mergeCell ref="E3:E4"/>
    <mergeCell ref="DU3:DU4"/>
    <mergeCell ref="FA3:FA4"/>
    <mergeCell ref="FB3:FB4"/>
    <mergeCell ref="FD3:FD4"/>
    <mergeCell ref="L3:L4"/>
    <mergeCell ref="M3:M4"/>
    <mergeCell ref="T3:T4"/>
    <mergeCell ref="U3:U4"/>
    <mergeCell ref="AB3:AB4"/>
    <mergeCell ref="AZ3:AZ4"/>
    <mergeCell ref="AC3:AC4"/>
    <mergeCell ref="AJ3:AJ4"/>
    <mergeCell ref="AK3:AK4"/>
    <mergeCell ref="AR3:AR4"/>
    <mergeCell ref="AS3:AS4"/>
    <mergeCell ref="BA3:BA4"/>
    <mergeCell ref="BY3:BY4"/>
    <mergeCell ref="BH3:BH4"/>
    <mergeCell ref="BI3:BI4"/>
    <mergeCell ref="BP3:BP4"/>
    <mergeCell ref="BQ3:BQ4"/>
    <mergeCell ref="BX3:BX4"/>
    <mergeCell ref="EZ3:EZ4"/>
    <mergeCell ref="CF3:CF4"/>
    <mergeCell ref="CG3:CG4"/>
    <mergeCell ref="CN3:CN4"/>
    <mergeCell ref="CO3:CO4"/>
    <mergeCell ref="CV3:CV4"/>
    <mergeCell ref="CW3:CW4"/>
    <mergeCell ref="DD3:DD4"/>
    <mergeCell ref="DE3:DE4"/>
    <mergeCell ref="DL3:DL4"/>
    <mergeCell ref="DM3:DM4"/>
    <mergeCell ref="DT3:DT4"/>
    <mergeCell ref="EB3:EB4"/>
    <mergeCell ref="EC3:EC4"/>
  </mergeCells>
  <phoneticPr fontId="35" type="noConversion"/>
  <pageMargins left="0.70866141732283472" right="0.70866141732283472" top="0.74803149606299213" bottom="0.74803149606299213" header="0.31496062992125984" footer="0.31496062992125984"/>
  <pageSetup paperSize="9" scale="5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4"/>
  <sheetViews>
    <sheetView workbookViewId="0"/>
  </sheetViews>
  <sheetFormatPr defaultColWidth="8.85546875" defaultRowHeight="15" x14ac:dyDescent="0.25"/>
  <cols>
    <col min="1" max="1" width="5.42578125" customWidth="1"/>
    <col min="2" max="2" width="34" customWidth="1"/>
    <col min="3" max="3" width="15.42578125" customWidth="1"/>
  </cols>
  <sheetData>
    <row r="2" spans="1:9" ht="15.75" x14ac:dyDescent="0.25">
      <c r="A2" t="s">
        <v>181</v>
      </c>
      <c r="B2" s="68" t="s">
        <v>184</v>
      </c>
      <c r="C2" t="s">
        <v>182</v>
      </c>
      <c r="D2" s="70" t="s">
        <v>180</v>
      </c>
      <c r="E2" s="69"/>
      <c r="F2" s="69"/>
      <c r="G2" s="69"/>
      <c r="H2" s="69"/>
      <c r="I2" s="69"/>
    </row>
    <row r="4" spans="1:9" x14ac:dyDescent="0.25">
      <c r="A4" t="s">
        <v>183</v>
      </c>
    </row>
  </sheetData>
  <sheetProtection password="CC50" sheet="1"/>
  <phoneticPr fontId="35" type="noConversion"/>
  <hyperlinks>
    <hyperlink ref="B2" r:id="rId1" xr:uid="{00000000-0004-0000-0600-000000000000}"/>
  </hyperlinks>
  <pageMargins left="0.75" right="0.75" top="1" bottom="1" header="0.5" footer="0.5"/>
  <pageSetup paperSize="9" orientation="portrait"/>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0"/>
  <sheetViews>
    <sheetView workbookViewId="0">
      <selection activeCell="D24" sqref="D24"/>
    </sheetView>
  </sheetViews>
  <sheetFormatPr defaultColWidth="8.85546875" defaultRowHeight="15" x14ac:dyDescent="0.25"/>
  <cols>
    <col min="1" max="1" width="15" style="62" customWidth="1"/>
    <col min="2" max="2" width="0.7109375" style="62" hidden="1" customWidth="1"/>
    <col min="3" max="3" width="7.42578125" style="65" customWidth="1"/>
    <col min="4" max="4" width="45.42578125" style="62" bestFit="1" customWidth="1"/>
    <col min="5" max="5" width="2.28515625" style="62" bestFit="1" customWidth="1"/>
  </cols>
  <sheetData>
    <row r="1" spans="1:6" x14ac:dyDescent="0.25">
      <c r="A1" s="61" t="s">
        <v>170</v>
      </c>
      <c r="B1" s="61" t="s">
        <v>83</v>
      </c>
      <c r="C1" s="64"/>
      <c r="D1" s="61" t="s">
        <v>7</v>
      </c>
      <c r="E1" s="61" t="s">
        <v>84</v>
      </c>
    </row>
    <row r="2" spans="1:6" x14ac:dyDescent="0.25">
      <c r="A2" s="62" t="s">
        <v>85</v>
      </c>
      <c r="B2" s="62" t="s">
        <v>86</v>
      </c>
      <c r="C2" s="65">
        <v>0.1</v>
      </c>
      <c r="D2" s="62" t="s">
        <v>87</v>
      </c>
      <c r="E2" s="62" t="s">
        <v>88</v>
      </c>
    </row>
    <row r="3" spans="1:6" x14ac:dyDescent="0.25">
      <c r="A3" s="62" t="s">
        <v>89</v>
      </c>
      <c r="B3" s="62" t="s">
        <v>86</v>
      </c>
      <c r="C3" s="65">
        <v>0.1</v>
      </c>
      <c r="D3" s="62" t="s">
        <v>90</v>
      </c>
      <c r="E3" s="62" t="s">
        <v>88</v>
      </c>
      <c r="F3" s="62" t="s">
        <v>91</v>
      </c>
    </row>
    <row r="4" spans="1:6" x14ac:dyDescent="0.25">
      <c r="A4" s="62" t="s">
        <v>92</v>
      </c>
      <c r="B4" s="62" t="s">
        <v>86</v>
      </c>
      <c r="C4" s="65">
        <v>0.15</v>
      </c>
      <c r="D4" s="62" t="s">
        <v>93</v>
      </c>
      <c r="E4" s="62" t="s">
        <v>88</v>
      </c>
    </row>
    <row r="5" spans="1:6" x14ac:dyDescent="0.25">
      <c r="A5" s="62" t="s">
        <v>94</v>
      </c>
      <c r="B5" s="62" t="s">
        <v>86</v>
      </c>
      <c r="C5" s="65">
        <v>0.15</v>
      </c>
      <c r="D5" s="62" t="s">
        <v>95</v>
      </c>
      <c r="E5" s="62" t="s">
        <v>88</v>
      </c>
    </row>
    <row r="6" spans="1:6" x14ac:dyDescent="0.25">
      <c r="A6" s="62" t="s">
        <v>96</v>
      </c>
      <c r="B6" s="62" t="s">
        <v>86</v>
      </c>
      <c r="C6" s="65">
        <v>0.2</v>
      </c>
      <c r="D6" s="62" t="s">
        <v>97</v>
      </c>
      <c r="E6" s="62" t="s">
        <v>88</v>
      </c>
    </row>
    <row r="7" spans="1:6" x14ac:dyDescent="0.25">
      <c r="A7" s="62" t="s">
        <v>98</v>
      </c>
      <c r="B7" s="62" t="s">
        <v>86</v>
      </c>
      <c r="C7" s="65">
        <v>0.2</v>
      </c>
      <c r="D7" s="62" t="s">
        <v>99</v>
      </c>
      <c r="E7" s="62" t="s">
        <v>88</v>
      </c>
    </row>
    <row r="8" spans="1:6" x14ac:dyDescent="0.25">
      <c r="A8" s="62" t="s">
        <v>100</v>
      </c>
      <c r="B8" s="62" t="s">
        <v>86</v>
      </c>
      <c r="C8" s="65">
        <v>0.2</v>
      </c>
      <c r="D8" s="62" t="s">
        <v>101</v>
      </c>
      <c r="E8" s="62" t="s">
        <v>88</v>
      </c>
      <c r="F8" s="62" t="s">
        <v>102</v>
      </c>
    </row>
    <row r="9" spans="1:6" x14ac:dyDescent="0.25">
      <c r="A9" s="62" t="s">
        <v>103</v>
      </c>
      <c r="B9" s="62" t="s">
        <v>86</v>
      </c>
      <c r="C9" s="65">
        <v>0.2</v>
      </c>
      <c r="D9" s="62" t="s">
        <v>104</v>
      </c>
      <c r="E9" s="62" t="s">
        <v>88</v>
      </c>
      <c r="F9" s="62" t="s">
        <v>105</v>
      </c>
    </row>
    <row r="10" spans="1:6" x14ac:dyDescent="0.25">
      <c r="A10" s="62" t="s">
        <v>106</v>
      </c>
      <c r="B10" s="62" t="s">
        <v>86</v>
      </c>
      <c r="C10" s="65">
        <v>0.2</v>
      </c>
      <c r="D10" s="62" t="s">
        <v>107</v>
      </c>
      <c r="E10" s="62" t="s">
        <v>88</v>
      </c>
    </row>
    <row r="11" spans="1:6" x14ac:dyDescent="0.25">
      <c r="A11" s="62" t="s">
        <v>108</v>
      </c>
      <c r="B11" s="62" t="s">
        <v>86</v>
      </c>
      <c r="C11" s="65">
        <v>0.25</v>
      </c>
      <c r="D11" s="62" t="s">
        <v>109</v>
      </c>
      <c r="E11" s="62" t="s">
        <v>88</v>
      </c>
    </row>
    <row r="12" spans="1:6" x14ac:dyDescent="0.25">
      <c r="A12" s="62" t="s">
        <v>110</v>
      </c>
      <c r="B12" s="62" t="s">
        <v>86</v>
      </c>
      <c r="C12" s="65">
        <v>0.25</v>
      </c>
      <c r="D12" s="62" t="s">
        <v>111</v>
      </c>
      <c r="E12" s="62" t="s">
        <v>88</v>
      </c>
    </row>
    <row r="13" spans="1:6" x14ac:dyDescent="0.25">
      <c r="A13" s="62" t="s">
        <v>112</v>
      </c>
      <c r="B13" s="62" t="s">
        <v>86</v>
      </c>
      <c r="C13" s="65">
        <v>0.25</v>
      </c>
      <c r="D13" s="62" t="s">
        <v>112</v>
      </c>
      <c r="E13" s="62" t="s">
        <v>88</v>
      </c>
      <c r="F13" s="62" t="s">
        <v>102</v>
      </c>
    </row>
    <row r="14" spans="1:6" x14ac:dyDescent="0.25">
      <c r="A14" s="62" t="s">
        <v>113</v>
      </c>
      <c r="B14" s="62" t="s">
        <v>86</v>
      </c>
      <c r="C14" s="65">
        <v>0.25</v>
      </c>
      <c r="D14" s="62" t="s">
        <v>114</v>
      </c>
      <c r="E14" s="62" t="s">
        <v>88</v>
      </c>
    </row>
    <row r="15" spans="1:6" x14ac:dyDescent="0.25">
      <c r="A15" s="62" t="s">
        <v>115</v>
      </c>
      <c r="B15" s="62" t="s">
        <v>86</v>
      </c>
      <c r="C15" s="65">
        <v>0.25</v>
      </c>
      <c r="D15" s="62" t="s">
        <v>115</v>
      </c>
      <c r="E15" s="62" t="s">
        <v>88</v>
      </c>
    </row>
    <row r="16" spans="1:6" x14ac:dyDescent="0.25">
      <c r="A16" s="62" t="s">
        <v>116</v>
      </c>
      <c r="B16" s="62" t="s">
        <v>86</v>
      </c>
      <c r="C16" s="65">
        <v>0.3</v>
      </c>
      <c r="D16" s="62" t="s">
        <v>117</v>
      </c>
      <c r="E16" s="62" t="s">
        <v>88</v>
      </c>
    </row>
    <row r="17" spans="1:7" x14ac:dyDescent="0.25">
      <c r="A17" s="62" t="s">
        <v>118</v>
      </c>
      <c r="B17" s="62" t="s">
        <v>86</v>
      </c>
      <c r="C17" s="65">
        <v>0.3</v>
      </c>
      <c r="D17" s="62" t="s">
        <v>119</v>
      </c>
      <c r="E17" s="62" t="s">
        <v>88</v>
      </c>
    </row>
    <row r="18" spans="1:7" x14ac:dyDescent="0.25">
      <c r="A18" s="62" t="s">
        <v>120</v>
      </c>
      <c r="B18" s="62" t="s">
        <v>86</v>
      </c>
      <c r="C18" s="65">
        <v>0.3</v>
      </c>
      <c r="D18" s="62" t="s">
        <v>121</v>
      </c>
      <c r="E18" s="62" t="s">
        <v>88</v>
      </c>
    </row>
    <row r="19" spans="1:7" x14ac:dyDescent="0.25">
      <c r="A19" s="62" t="s">
        <v>122</v>
      </c>
      <c r="B19" s="62" t="s">
        <v>86</v>
      </c>
      <c r="C19" s="65">
        <v>0.3</v>
      </c>
      <c r="D19" s="62" t="s">
        <v>123</v>
      </c>
      <c r="E19" s="62" t="s">
        <v>88</v>
      </c>
      <c r="F19" s="62" t="s">
        <v>124</v>
      </c>
      <c r="G19" s="62" t="s">
        <v>125</v>
      </c>
    </row>
    <row r="20" spans="1:7" x14ac:dyDescent="0.25">
      <c r="A20" s="62" t="s">
        <v>126</v>
      </c>
      <c r="B20" s="62" t="s">
        <v>86</v>
      </c>
      <c r="C20" s="65">
        <v>0.3</v>
      </c>
      <c r="D20" s="62" t="s">
        <v>127</v>
      </c>
      <c r="E20" s="62" t="s">
        <v>88</v>
      </c>
    </row>
    <row r="21" spans="1:7" x14ac:dyDescent="0.25">
      <c r="A21" s="62" t="s">
        <v>128</v>
      </c>
      <c r="B21" s="62" t="s">
        <v>86</v>
      </c>
      <c r="C21" s="65">
        <v>0.3</v>
      </c>
      <c r="D21" s="62" t="s">
        <v>129</v>
      </c>
      <c r="E21" s="62" t="s">
        <v>88</v>
      </c>
    </row>
    <row r="22" spans="1:7" x14ac:dyDescent="0.25">
      <c r="A22" s="62" t="s">
        <v>130</v>
      </c>
      <c r="B22" s="62" t="s">
        <v>86</v>
      </c>
      <c r="C22" s="65">
        <v>0.3</v>
      </c>
      <c r="D22" s="62" t="s">
        <v>131</v>
      </c>
      <c r="E22" s="62" t="s">
        <v>88</v>
      </c>
    </row>
    <row r="23" spans="1:7" x14ac:dyDescent="0.25">
      <c r="A23" s="62" t="s">
        <v>132</v>
      </c>
      <c r="B23" s="62" t="s">
        <v>86</v>
      </c>
      <c r="C23" s="65">
        <v>0.3</v>
      </c>
      <c r="D23" s="62" t="s">
        <v>133</v>
      </c>
      <c r="E23" s="62" t="s">
        <v>88</v>
      </c>
    </row>
    <row r="24" spans="1:7" x14ac:dyDescent="0.25">
      <c r="A24" s="62" t="s">
        <v>134</v>
      </c>
      <c r="B24" s="62" t="s">
        <v>86</v>
      </c>
      <c r="C24" s="65">
        <v>0.3</v>
      </c>
      <c r="D24" s="62" t="s">
        <v>135</v>
      </c>
      <c r="E24" s="62" t="s">
        <v>88</v>
      </c>
      <c r="F24" s="62" t="s">
        <v>136</v>
      </c>
    </row>
    <row r="25" spans="1:7" x14ac:dyDescent="0.25">
      <c r="A25" s="62" t="s">
        <v>137</v>
      </c>
      <c r="B25" s="62" t="s">
        <v>86</v>
      </c>
      <c r="C25" s="65">
        <v>0.3</v>
      </c>
      <c r="D25" s="62" t="s">
        <v>138</v>
      </c>
      <c r="E25" s="62" t="s">
        <v>88</v>
      </c>
    </row>
    <row r="26" spans="1:7" x14ac:dyDescent="0.25">
      <c r="A26" s="62" t="s">
        <v>139</v>
      </c>
      <c r="B26" s="62" t="s">
        <v>86</v>
      </c>
      <c r="C26" s="65">
        <v>0.3</v>
      </c>
      <c r="D26" s="62" t="s">
        <v>140</v>
      </c>
      <c r="E26" s="62" t="s">
        <v>88</v>
      </c>
    </row>
    <row r="27" spans="1:7" x14ac:dyDescent="0.25">
      <c r="A27" s="62" t="s">
        <v>141</v>
      </c>
      <c r="B27" s="62" t="s">
        <v>86</v>
      </c>
      <c r="C27" s="65">
        <v>0.4</v>
      </c>
      <c r="D27" s="62" t="s">
        <v>142</v>
      </c>
      <c r="E27" s="62" t="s">
        <v>88</v>
      </c>
    </row>
    <row r="28" spans="1:7" x14ac:dyDescent="0.25">
      <c r="A28" s="62" t="s">
        <v>143</v>
      </c>
      <c r="B28" s="62" t="s">
        <v>86</v>
      </c>
      <c r="C28" s="65">
        <v>0.05</v>
      </c>
      <c r="D28" s="62" t="s">
        <v>144</v>
      </c>
      <c r="E28" s="62" t="s">
        <v>88</v>
      </c>
    </row>
    <row r="29" spans="1:7" x14ac:dyDescent="0.25">
      <c r="A29" s="62" t="s">
        <v>145</v>
      </c>
      <c r="B29" s="62" t="s">
        <v>86</v>
      </c>
      <c r="C29" s="65">
        <v>7.0000000000000007E-2</v>
      </c>
      <c r="D29" s="62" t="s">
        <v>146</v>
      </c>
      <c r="E29" s="62" t="s">
        <v>88</v>
      </c>
      <c r="F29" s="62" t="s">
        <v>147</v>
      </c>
    </row>
    <row r="30" spans="1:7" x14ac:dyDescent="0.25">
      <c r="A30" s="62" t="s">
        <v>148</v>
      </c>
      <c r="B30" s="62" t="s">
        <v>86</v>
      </c>
      <c r="C30" s="65">
        <v>0.08</v>
      </c>
      <c r="D30" s="62" t="s">
        <v>148</v>
      </c>
      <c r="E30" s="62" t="s">
        <v>88</v>
      </c>
    </row>
    <row r="31" spans="1:7" x14ac:dyDescent="0.25">
      <c r="A31" s="62" t="s">
        <v>149</v>
      </c>
      <c r="B31" s="62" t="s">
        <v>86</v>
      </c>
      <c r="C31" s="66">
        <v>9.5200000000000007E-2</v>
      </c>
      <c r="D31" s="62" t="s">
        <v>150</v>
      </c>
      <c r="E31" s="62" t="s">
        <v>88</v>
      </c>
    </row>
    <row r="32" spans="1:7" x14ac:dyDescent="0.25">
      <c r="A32" s="62" t="s">
        <v>151</v>
      </c>
      <c r="B32" s="62" t="s">
        <v>86</v>
      </c>
      <c r="D32" s="62" t="s">
        <v>152</v>
      </c>
      <c r="E32" s="62" t="s">
        <v>88</v>
      </c>
    </row>
    <row r="33" spans="1:6" x14ac:dyDescent="0.25">
      <c r="A33" s="62" t="s">
        <v>153</v>
      </c>
      <c r="B33" s="62" t="s">
        <v>86</v>
      </c>
      <c r="C33" s="65">
        <v>0.6</v>
      </c>
      <c r="D33" s="62" t="s">
        <v>154</v>
      </c>
      <c r="E33" s="62" t="s">
        <v>88</v>
      </c>
    </row>
    <row r="34" spans="1:6" x14ac:dyDescent="0.25">
      <c r="A34" s="62" t="s">
        <v>155</v>
      </c>
      <c r="B34" s="62" t="s">
        <v>86</v>
      </c>
      <c r="C34" s="65">
        <v>0.1</v>
      </c>
      <c r="D34" s="62" t="s">
        <v>155</v>
      </c>
      <c r="E34" s="62" t="s">
        <v>88</v>
      </c>
      <c r="F34" s="62" t="s">
        <v>156</v>
      </c>
    </row>
    <row r="35" spans="1:6" x14ac:dyDescent="0.25">
      <c r="A35" s="62" t="s">
        <v>157</v>
      </c>
      <c r="B35" s="62" t="s">
        <v>86</v>
      </c>
      <c r="C35" s="65">
        <v>0</v>
      </c>
      <c r="D35" s="62" t="s">
        <v>158</v>
      </c>
      <c r="E35" s="62" t="s">
        <v>88</v>
      </c>
      <c r="F35" s="62" t="s">
        <v>159</v>
      </c>
    </row>
    <row r="36" spans="1:6" x14ac:dyDescent="0.25">
      <c r="A36" s="62" t="s">
        <v>160</v>
      </c>
      <c r="B36" s="62" t="s">
        <v>86</v>
      </c>
      <c r="D36" s="62" t="s">
        <v>161</v>
      </c>
      <c r="E36" s="62" t="s">
        <v>88</v>
      </c>
    </row>
    <row r="37" spans="1:6" x14ac:dyDescent="0.25">
      <c r="A37" s="62" t="s">
        <v>162</v>
      </c>
      <c r="B37" s="62" t="s">
        <v>86</v>
      </c>
      <c r="D37" s="62" t="s">
        <v>163</v>
      </c>
      <c r="E37" s="62" t="s">
        <v>88</v>
      </c>
    </row>
    <row r="38" spans="1:6" x14ac:dyDescent="0.25">
      <c r="A38" s="62" t="s">
        <v>164</v>
      </c>
      <c r="B38" s="62" t="s">
        <v>86</v>
      </c>
      <c r="D38" s="62" t="s">
        <v>165</v>
      </c>
      <c r="E38" s="62" t="s">
        <v>88</v>
      </c>
    </row>
    <row r="39" spans="1:6" x14ac:dyDescent="0.25">
      <c r="A39" s="62" t="s">
        <v>166</v>
      </c>
      <c r="B39" s="62" t="s">
        <v>86</v>
      </c>
      <c r="D39" s="62" t="s">
        <v>167</v>
      </c>
      <c r="E39" s="62" t="s">
        <v>88</v>
      </c>
    </row>
    <row r="40" spans="1:6" x14ac:dyDescent="0.25">
      <c r="A40" s="62" t="s">
        <v>168</v>
      </c>
      <c r="B40" s="62" t="s">
        <v>86</v>
      </c>
      <c r="D40" s="62" t="s">
        <v>169</v>
      </c>
      <c r="E40" s="62" t="s">
        <v>88</v>
      </c>
    </row>
  </sheetData>
  <sheetProtection password="CC50" sheet="1"/>
  <phoneticPr fontId="35" type="noConversion"/>
  <pageMargins left="0.75" right="0.75" top="1" bottom="1" header="0.5" footer="0.5"/>
  <pageSetup paperSize="9" orientation="portrait"/>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1"/>
  <sheetViews>
    <sheetView workbookViewId="0"/>
  </sheetViews>
  <sheetFormatPr defaultColWidth="9.140625" defaultRowHeight="15" x14ac:dyDescent="0.25"/>
  <cols>
    <col min="1" max="1" width="45.7109375" customWidth="1"/>
    <col min="2" max="2" width="22.140625" customWidth="1"/>
    <col min="3" max="3" width="22.85546875" customWidth="1"/>
    <col min="4" max="4" width="7.42578125" customWidth="1"/>
    <col min="5" max="5" width="22" customWidth="1"/>
    <col min="6" max="6" width="23.85546875" customWidth="1"/>
    <col min="7" max="7" width="21.7109375" customWidth="1"/>
    <col min="8" max="8" width="12" customWidth="1"/>
    <col min="9" max="11" width="9.140625" style="86"/>
  </cols>
  <sheetData>
    <row r="1" spans="1:11" ht="18.75" x14ac:dyDescent="0.4">
      <c r="A1" s="84" t="s">
        <v>193</v>
      </c>
      <c r="B1" s="84"/>
      <c r="C1" s="84"/>
      <c r="D1" s="84"/>
      <c r="E1" s="84"/>
      <c r="F1" s="84"/>
      <c r="G1" s="85"/>
      <c r="H1" s="85"/>
      <c r="I1" s="86" t="s">
        <v>194</v>
      </c>
      <c r="K1" s="86" t="s">
        <v>195</v>
      </c>
    </row>
    <row r="2" spans="1:11" ht="18.75" x14ac:dyDescent="0.4">
      <c r="A2" s="84"/>
      <c r="B2" s="84"/>
      <c r="C2" s="84"/>
      <c r="D2" s="84"/>
      <c r="E2" s="84"/>
      <c r="F2" s="84"/>
      <c r="G2" s="85"/>
      <c r="H2" s="85"/>
      <c r="I2" s="86" t="s">
        <v>196</v>
      </c>
      <c r="K2" s="86" t="s">
        <v>88</v>
      </c>
    </row>
    <row r="3" spans="1:11" ht="18.75" x14ac:dyDescent="0.4">
      <c r="A3" s="87" t="s">
        <v>376</v>
      </c>
      <c r="B3" s="88"/>
      <c r="C3" s="88"/>
      <c r="D3" s="88"/>
      <c r="E3" s="88"/>
      <c r="F3" s="88"/>
      <c r="G3" s="85"/>
      <c r="H3" s="85"/>
      <c r="I3" s="86" t="s">
        <v>197</v>
      </c>
    </row>
    <row r="4" spans="1:11" ht="18.75" x14ac:dyDescent="0.4">
      <c r="A4" s="87"/>
      <c r="B4" s="88"/>
      <c r="C4" s="88"/>
      <c r="D4" s="88"/>
      <c r="E4" s="88"/>
      <c r="F4" s="88"/>
      <c r="G4" s="85"/>
      <c r="H4" s="85"/>
    </row>
    <row r="5" spans="1:11" ht="18.75" x14ac:dyDescent="0.4">
      <c r="A5" s="89" t="s">
        <v>198</v>
      </c>
      <c r="B5" s="89"/>
      <c r="C5" s="90" t="s">
        <v>196</v>
      </c>
      <c r="D5" s="88"/>
      <c r="E5" s="88"/>
      <c r="F5" s="88"/>
      <c r="G5" s="85"/>
      <c r="H5" s="85"/>
    </row>
    <row r="6" spans="1:11" ht="18.75" x14ac:dyDescent="0.4">
      <c r="A6" s="89"/>
      <c r="B6" s="89"/>
      <c r="C6" s="89"/>
      <c r="D6" s="88"/>
      <c r="E6" s="88"/>
      <c r="F6" s="88"/>
      <c r="G6" s="85"/>
      <c r="H6" s="85"/>
    </row>
    <row r="7" spans="1:11" x14ac:dyDescent="0.25">
      <c r="A7" s="89" t="s">
        <v>199</v>
      </c>
      <c r="B7" s="91"/>
      <c r="C7" s="90" t="s">
        <v>195</v>
      </c>
      <c r="D7" s="83"/>
      <c r="E7" s="85"/>
      <c r="F7" s="85"/>
      <c r="G7" s="85"/>
      <c r="H7" s="85"/>
    </row>
    <row r="8" spans="1:11" x14ac:dyDescent="0.25">
      <c r="A8" s="89" t="s">
        <v>200</v>
      </c>
      <c r="B8" s="91"/>
      <c r="C8" s="90" t="s">
        <v>195</v>
      </c>
      <c r="D8" s="83"/>
      <c r="E8" s="85"/>
      <c r="F8" s="85"/>
      <c r="G8" s="85"/>
      <c r="H8" s="85"/>
    </row>
    <row r="9" spans="1:11" ht="15.75" thickBot="1" x14ac:dyDescent="0.3">
      <c r="A9" s="92"/>
      <c r="B9" s="91"/>
      <c r="C9" s="83"/>
      <c r="D9" s="83"/>
      <c r="E9" s="85"/>
      <c r="F9" s="85"/>
      <c r="G9" s="85"/>
      <c r="H9" s="85"/>
    </row>
    <row r="10" spans="1:11" x14ac:dyDescent="0.25">
      <c r="A10" s="93" t="s">
        <v>201</v>
      </c>
      <c r="B10" s="94"/>
      <c r="C10" s="94"/>
      <c r="D10" s="95"/>
      <c r="E10" s="96"/>
      <c r="F10" s="97"/>
      <c r="G10" s="85"/>
      <c r="H10" s="85"/>
    </row>
    <row r="11" spans="1:11" x14ac:dyDescent="0.25">
      <c r="A11" s="98" t="s">
        <v>377</v>
      </c>
      <c r="B11" s="99"/>
      <c r="C11" s="100"/>
      <c r="D11" s="83"/>
      <c r="E11" s="85"/>
      <c r="F11" s="101"/>
      <c r="G11" s="85"/>
      <c r="H11" s="85"/>
    </row>
    <row r="12" spans="1:11" ht="60" x14ac:dyDescent="0.25">
      <c r="A12" s="98"/>
      <c r="B12" s="100" t="s">
        <v>202</v>
      </c>
      <c r="C12" s="102" t="s">
        <v>203</v>
      </c>
      <c r="D12" s="103"/>
      <c r="E12" s="90"/>
      <c r="F12" s="104"/>
      <c r="G12" s="85"/>
      <c r="H12" s="85"/>
    </row>
    <row r="13" spans="1:11" ht="30" x14ac:dyDescent="0.25">
      <c r="A13" s="98"/>
      <c r="B13" s="100"/>
      <c r="C13" s="102" t="s">
        <v>204</v>
      </c>
      <c r="D13" s="103"/>
      <c r="E13" s="90"/>
      <c r="F13" s="105"/>
      <c r="G13" s="85"/>
      <c r="H13" s="85"/>
    </row>
    <row r="14" spans="1:11" s="42" customFormat="1" ht="15.75" thickBot="1" x14ac:dyDescent="0.3">
      <c r="A14" s="106"/>
      <c r="B14" s="107"/>
      <c r="C14" s="107"/>
      <c r="D14" s="108"/>
      <c r="E14" s="109"/>
      <c r="F14" s="110"/>
      <c r="G14" s="103"/>
      <c r="H14" s="103"/>
      <c r="I14" s="111"/>
      <c r="J14" s="111"/>
      <c r="K14" s="111"/>
    </row>
    <row r="15" spans="1:11" s="42" customFormat="1" x14ac:dyDescent="0.25">
      <c r="A15" s="112" t="s">
        <v>205</v>
      </c>
      <c r="B15" s="103"/>
      <c r="C15" s="113"/>
      <c r="D15" s="114"/>
      <c r="E15" s="114"/>
      <c r="F15" s="115"/>
      <c r="G15" s="103"/>
      <c r="H15" s="103"/>
      <c r="I15" s="111"/>
      <c r="J15" s="111"/>
      <c r="K15" s="111"/>
    </row>
    <row r="16" spans="1:11" ht="15.75" thickBot="1" x14ac:dyDescent="0.3">
      <c r="A16" s="116" t="s">
        <v>206</v>
      </c>
      <c r="B16" s="83"/>
      <c r="C16" s="90"/>
      <c r="D16" s="117"/>
      <c r="E16" s="118"/>
      <c r="F16" s="119"/>
      <c r="G16" s="85"/>
      <c r="H16" s="85"/>
    </row>
    <row r="17" spans="1:8" x14ac:dyDescent="0.25">
      <c r="A17" s="89"/>
      <c r="B17" s="83"/>
      <c r="C17" s="100"/>
      <c r="D17" s="83"/>
      <c r="E17" s="85"/>
      <c r="F17" s="85"/>
      <c r="G17" s="85"/>
      <c r="H17" s="85"/>
    </row>
    <row r="18" spans="1:8" x14ac:dyDescent="0.25">
      <c r="A18" s="89" t="s">
        <v>374</v>
      </c>
      <c r="B18" s="91"/>
      <c r="C18" s="90"/>
      <c r="D18" s="83"/>
      <c r="E18" s="85"/>
      <c r="F18" s="85"/>
      <c r="G18" s="85"/>
      <c r="H18" s="85"/>
    </row>
    <row r="19" spans="1:8" x14ac:dyDescent="0.25">
      <c r="A19" s="89" t="s">
        <v>207</v>
      </c>
      <c r="B19" s="83"/>
      <c r="C19" s="90"/>
      <c r="D19" s="83"/>
      <c r="E19" s="85"/>
      <c r="F19" s="85"/>
      <c r="G19" s="85"/>
      <c r="H19" s="85"/>
    </row>
    <row r="20" spans="1:8" x14ac:dyDescent="0.25">
      <c r="A20" s="85"/>
      <c r="B20" s="85"/>
      <c r="C20" s="85"/>
      <c r="D20" s="85"/>
      <c r="E20" s="85"/>
      <c r="F20" s="85"/>
      <c r="G20" s="85"/>
      <c r="H20" s="85"/>
    </row>
    <row r="21" spans="1:8" x14ac:dyDescent="0.25">
      <c r="A21" s="85" t="s">
        <v>208</v>
      </c>
      <c r="B21" s="85"/>
      <c r="C21" s="85"/>
      <c r="D21" s="85"/>
      <c r="E21" s="85"/>
      <c r="F21" s="85"/>
      <c r="G21" s="85"/>
      <c r="H21" s="85"/>
    </row>
    <row r="22" spans="1:8" ht="56.25" x14ac:dyDescent="0.4">
      <c r="A22" s="120" t="s">
        <v>209</v>
      </c>
      <c r="B22" s="120" t="s">
        <v>210</v>
      </c>
      <c r="C22" s="120" t="s">
        <v>211</v>
      </c>
      <c r="D22" s="121"/>
      <c r="E22" s="120" t="s">
        <v>212</v>
      </c>
      <c r="F22" s="120" t="s">
        <v>213</v>
      </c>
      <c r="G22" s="120" t="s">
        <v>214</v>
      </c>
    </row>
    <row r="23" spans="1:8" x14ac:dyDescent="0.25">
      <c r="A23" s="122" t="s">
        <v>375</v>
      </c>
      <c r="B23" s="122" t="s">
        <v>197</v>
      </c>
      <c r="C23" s="122" t="s">
        <v>215</v>
      </c>
      <c r="D23" s="123"/>
      <c r="E23" s="124" t="s">
        <v>197</v>
      </c>
      <c r="F23" s="124" t="s">
        <v>216</v>
      </c>
      <c r="G23" s="124" t="s">
        <v>217</v>
      </c>
    </row>
    <row r="24" spans="1:8" ht="45" x14ac:dyDescent="0.25">
      <c r="A24" s="122" t="s">
        <v>375</v>
      </c>
      <c r="B24" s="122" t="s">
        <v>218</v>
      </c>
      <c r="C24" s="122" t="s">
        <v>219</v>
      </c>
      <c r="D24" s="123"/>
      <c r="E24" s="124" t="s">
        <v>218</v>
      </c>
      <c r="F24" s="124" t="s">
        <v>220</v>
      </c>
      <c r="G24" s="124" t="s">
        <v>221</v>
      </c>
      <c r="H24" s="125" t="s">
        <v>222</v>
      </c>
    </row>
    <row r="25" spans="1:8" x14ac:dyDescent="0.25">
      <c r="A25" s="122" t="s">
        <v>375</v>
      </c>
      <c r="B25" s="122" t="s">
        <v>218</v>
      </c>
      <c r="C25" s="122" t="s">
        <v>223</v>
      </c>
      <c r="D25" s="123"/>
      <c r="E25" s="124" t="s">
        <v>197</v>
      </c>
      <c r="F25" s="124" t="s">
        <v>216</v>
      </c>
      <c r="G25" s="124" t="s">
        <v>217</v>
      </c>
    </row>
    <row r="26" spans="1:8" ht="30" x14ac:dyDescent="0.25">
      <c r="A26" s="122" t="s">
        <v>375</v>
      </c>
      <c r="B26" s="122" t="s">
        <v>224</v>
      </c>
      <c r="C26" s="122" t="s">
        <v>219</v>
      </c>
      <c r="D26" s="123"/>
      <c r="E26" s="124" t="s">
        <v>224</v>
      </c>
      <c r="F26" s="124" t="s">
        <v>220</v>
      </c>
      <c r="G26" s="124" t="s">
        <v>225</v>
      </c>
    </row>
    <row r="27" spans="1:8" ht="30" x14ac:dyDescent="0.25">
      <c r="A27" s="122" t="s">
        <v>375</v>
      </c>
      <c r="B27" s="122" t="s">
        <v>224</v>
      </c>
      <c r="C27" s="122" t="s">
        <v>223</v>
      </c>
      <c r="D27" s="123"/>
      <c r="E27" s="124" t="s">
        <v>226</v>
      </c>
      <c r="F27" s="124" t="s">
        <v>227</v>
      </c>
      <c r="G27" s="124" t="s">
        <v>217</v>
      </c>
    </row>
    <row r="28" spans="1:8" ht="60" x14ac:dyDescent="0.25">
      <c r="A28" s="122" t="s">
        <v>218</v>
      </c>
      <c r="B28" s="122" t="s">
        <v>375</v>
      </c>
      <c r="C28" s="122" t="s">
        <v>219</v>
      </c>
      <c r="D28" s="123"/>
      <c r="E28" s="124" t="s">
        <v>197</v>
      </c>
      <c r="F28" s="124" t="s">
        <v>228</v>
      </c>
      <c r="G28" s="124" t="s">
        <v>391</v>
      </c>
    </row>
    <row r="29" spans="1:8" ht="60" x14ac:dyDescent="0.25">
      <c r="A29" s="122" t="s">
        <v>224</v>
      </c>
      <c r="B29" s="122" t="s">
        <v>375</v>
      </c>
      <c r="C29" s="122" t="s">
        <v>219</v>
      </c>
      <c r="D29" s="123"/>
      <c r="E29" s="124" t="s">
        <v>197</v>
      </c>
      <c r="F29" s="124" t="s">
        <v>228</v>
      </c>
      <c r="G29" s="124" t="s">
        <v>391</v>
      </c>
    </row>
    <row r="31" spans="1:8" ht="75" x14ac:dyDescent="0.25">
      <c r="A31" s="122" t="s">
        <v>375</v>
      </c>
      <c r="B31" s="122" t="s">
        <v>229</v>
      </c>
      <c r="C31" s="122" t="s">
        <v>219</v>
      </c>
      <c r="E31" s="124" t="s">
        <v>375</v>
      </c>
      <c r="F31" s="124" t="s">
        <v>220</v>
      </c>
      <c r="G31" s="124" t="s">
        <v>221</v>
      </c>
      <c r="H31" s="125" t="s">
        <v>230</v>
      </c>
    </row>
  </sheetData>
  <dataValidations count="2">
    <dataValidation type="list" allowBlank="1" showInputMessage="1" showErrorMessage="1" sqref="C7:C8 E12:E13 C16 C18:C19" xr:uid="{00000000-0002-0000-0800-000000000000}">
      <formula1>$K$1:$K$2</formula1>
    </dataValidation>
    <dataValidation type="list" allowBlank="1" showInputMessage="1" showErrorMessage="1" sqref="C5" xr:uid="{00000000-0002-0000-0800-000001000000}">
      <formula1>$I$1:$I$3</formula1>
    </dataValidation>
  </dataValidations>
  <pageMargins left="0.7" right="0.7"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0AE60EBCDB5743BDF1CBF43C2F3CC1" ma:contentTypeVersion="11" ma:contentTypeDescription="Create a new document." ma:contentTypeScope="" ma:versionID="d04644bea0b08113457e2ea8d7d26471">
  <xsd:schema xmlns:xsd="http://www.w3.org/2001/XMLSchema" xmlns:xs="http://www.w3.org/2001/XMLSchema" xmlns:p="http://schemas.microsoft.com/office/2006/metadata/properties" xmlns:ns3="ecdaa016-d95e-4473-be3d-f773fe15dae1" xmlns:ns4="6bcfed3c-c4de-405f-a31e-e4490376e526" targetNamespace="http://schemas.microsoft.com/office/2006/metadata/properties" ma:root="true" ma:fieldsID="f97c1803ac74b31e438c5bce57f2855e" ns3:_="" ns4:_="">
    <xsd:import namespace="ecdaa016-d95e-4473-be3d-f773fe15dae1"/>
    <xsd:import namespace="6bcfed3c-c4de-405f-a31e-e4490376e5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daa016-d95e-4473-be3d-f773fe15d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fed3c-c4de-405f-a31e-e4490376e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A6E3DE-E1B4-45BF-A7C5-4265C7110A7A}">
  <ds:schemaRefs>
    <ds:schemaRef ds:uri="http://schemas.microsoft.com/office/infopath/2007/PartnerControls"/>
    <ds:schemaRef ds:uri="http://purl.org/dc/elements/1.1/"/>
    <ds:schemaRef ds:uri="http://schemas.microsoft.com/office/2006/metadata/properties"/>
    <ds:schemaRef ds:uri="http://purl.org/dc/terms/"/>
    <ds:schemaRef ds:uri="6bcfed3c-c4de-405f-a31e-e4490376e526"/>
    <ds:schemaRef ds:uri="http://schemas.openxmlformats.org/package/2006/metadata/core-properties"/>
    <ds:schemaRef ds:uri="http://schemas.microsoft.com/office/2006/documentManagement/types"/>
    <ds:schemaRef ds:uri="ecdaa016-d95e-4473-be3d-f773fe15dae1"/>
    <ds:schemaRef ds:uri="http://www.w3.org/XML/1998/namespace"/>
    <ds:schemaRef ds:uri="http://purl.org/dc/dcmitype/"/>
  </ds:schemaRefs>
</ds:datastoreItem>
</file>

<file path=customXml/itemProps2.xml><?xml version="1.0" encoding="utf-8"?>
<ds:datastoreItem xmlns:ds="http://schemas.openxmlformats.org/officeDocument/2006/customXml" ds:itemID="{67028739-745E-4AE9-BE9F-E5A83527BE95}">
  <ds:schemaRefs>
    <ds:schemaRef ds:uri="http://schemas.microsoft.com/sharepoint/v3/contenttype/forms"/>
  </ds:schemaRefs>
</ds:datastoreItem>
</file>

<file path=customXml/itemProps3.xml><?xml version="1.0" encoding="utf-8"?>
<ds:datastoreItem xmlns:ds="http://schemas.openxmlformats.org/officeDocument/2006/customXml" ds:itemID="{687FE9AF-2D98-47E1-A2C0-A0DCC57F3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daa016-d95e-4473-be3d-f773fe15dae1"/>
    <ds:schemaRef ds:uri="6bcfed3c-c4de-405f-a31e-e4490376e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Proposal</vt:lpstr>
      <vt:lpstr>Pay Increases</vt:lpstr>
      <vt:lpstr>IUA Scales</vt:lpstr>
      <vt:lpstr>SFI Scales</vt:lpstr>
      <vt:lpstr>HRB Scales</vt:lpstr>
      <vt:lpstr>UOG</vt:lpstr>
      <vt:lpstr>Fees</vt:lpstr>
      <vt:lpstr>Funders Overhead Rate</vt:lpstr>
      <vt:lpstr>Vat Determination Guide for RAO</vt:lpstr>
      <vt:lpstr>PI Time Calc </vt:lpstr>
      <vt:lpstr>UOG!Print_Area</vt:lpstr>
      <vt:lpstr>'Vat Determination Guide for RAO'!Print_Area</vt:lpstr>
    </vt:vector>
  </TitlesOfParts>
  <Company>National University of Ireland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McNamara, Claire</cp:lastModifiedBy>
  <cp:lastPrinted>2014-05-30T14:35:01Z</cp:lastPrinted>
  <dcterms:created xsi:type="dcterms:W3CDTF">2010-10-14T08:16:33Z</dcterms:created>
  <dcterms:modified xsi:type="dcterms:W3CDTF">2024-04-17T16:39:41Z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0x010100700AE60EBCDB5743BDF1CBF43C2F3CC1</vt:lpwstr>
  </property>
</Properties>
</file>