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nuigalwayie-my.sharepoint.com/personal/0130212s_universityofgalway_ie/Documents/Desktop/Forms/"/>
    </mc:Choice>
  </mc:AlternateContent>
  <xr:revisionPtr revIDLastSave="664" documentId="8_{82B4C7EA-32C7-4E23-B5C4-28902586CF74}" xr6:coauthVersionLast="47" xr6:coauthVersionMax="47" xr10:uidLastSave="{F9345326-C496-42C0-8228-30822C8917AC}"/>
  <workbookProtection workbookAlgorithmName="SHA-512" workbookHashValue="Je60WEy5RPAEt/obbr+XgHlYuc7Ai+n7WHAqlKKYPhFE1DtlKAeP5mZZQUq20nMfnPU2Mt0rjoT331+7aHrfxg==" workbookSaltValue="TBxL32yD31x5hCpFB1xU/A==" workbookSpinCount="100000" lockStructure="1"/>
  <bookViews>
    <workbookView xWindow="28680" yWindow="-120" windowWidth="29040" windowHeight="15840" xr2:uid="{00000000-000D-0000-FFFF-FFFF00000000}"/>
  </bookViews>
  <sheets>
    <sheet name="Timesheet - Bileog ama" sheetId="1" r:id="rId1"/>
    <sheet name="Instructions" sheetId="10" r:id="rId2"/>
    <sheet name="Expenses" sheetId="11" r:id="rId3"/>
    <sheet name="Currency" sheetId="12" state="hidden" r:id="rId4"/>
    <sheet name="Sheet1" sheetId="2" state="hidden" r:id="rId5"/>
    <sheet name="List" sheetId="5" state="hidden" r:id="rId6"/>
    <sheet name="ExpensesTypes" sheetId="4" state="hidden" r:id="rId7"/>
  </sheets>
  <definedNames>
    <definedName name="ACTIVITY" localSheetId="3">#REF!</definedName>
    <definedName name="ACTIVITY" localSheetId="2">#REF!</definedName>
    <definedName name="ACTIVITY" localSheetId="1">#REF!</definedName>
    <definedName name="ACTIVITY">#REF!</definedName>
    <definedName name="_xlnm.Print_Area" localSheetId="0">'Timesheet - Bileog ama'!$A$2:$H$181</definedName>
    <definedName name="Select_from_list" localSheetId="3">#REF!</definedName>
    <definedName name="Select_from_list" localSheetId="2">#REF!</definedName>
    <definedName name="Select_from_list" localSheetId="1">#REF!</definedName>
    <definedName name="Select_from_list">#REF!</definedName>
    <definedName name="WORK_TYPE" localSheetId="3">#REF!</definedName>
    <definedName name="WORK_TYPE" localSheetId="2">#REF!</definedName>
    <definedName name="WORK_TYPE" localSheetId="1">#REF!</definedName>
    <definedName name="WORK_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3" i="1" l="1"/>
  <c r="F125" i="1"/>
  <c r="H123" i="1"/>
  <c r="H109" i="1"/>
  <c r="D57" i="1"/>
  <c r="H158" i="1"/>
  <c r="D119" i="1"/>
  <c r="H70" i="1" l="1"/>
  <c r="H68" i="1"/>
  <c r="D74" i="1"/>
  <c r="D72" i="1"/>
  <c r="D70" i="1"/>
  <c r="D68" i="1"/>
  <c r="H181" i="1"/>
  <c r="H179" i="1"/>
  <c r="E181" i="1"/>
  <c r="E179" i="1"/>
  <c r="H166" i="1"/>
  <c r="B140" i="1"/>
  <c r="B141" i="1"/>
  <c r="B142" i="1"/>
  <c r="B143" i="1"/>
  <c r="B144" i="1"/>
  <c r="B145" i="1"/>
  <c r="B146" i="1"/>
  <c r="B147" i="1"/>
  <c r="B148" i="1"/>
  <c r="B139" i="1"/>
  <c r="D239" i="5"/>
  <c r="D240" i="5"/>
  <c r="D236" i="5"/>
  <c r="D237" i="5"/>
  <c r="D238" i="5"/>
  <c r="H121" i="1"/>
  <c r="H119" i="1"/>
  <c r="H116" i="1"/>
  <c r="H113" i="1"/>
  <c r="E116" i="1"/>
  <c r="E113" i="1"/>
  <c r="C85" i="1"/>
  <c r="B66" i="1"/>
  <c r="C49" i="1"/>
  <c r="G15" i="1"/>
  <c r="H57" i="1"/>
  <c r="H55" i="1"/>
  <c r="H53" i="1"/>
  <c r="D55" i="1"/>
  <c r="D53" i="1"/>
  <c r="D62" i="1"/>
  <c r="D88" i="5"/>
  <c r="D89" i="5"/>
  <c r="A55" i="1" s="1"/>
  <c r="D90" i="5"/>
  <c r="D91" i="5"/>
  <c r="E53" i="1" s="1"/>
  <c r="D92" i="5"/>
  <c r="D93" i="5"/>
  <c r="D94" i="5"/>
  <c r="D95" i="5"/>
  <c r="A59" i="1" s="1"/>
  <c r="D96" i="5"/>
  <c r="D97" i="5"/>
  <c r="D98" i="5"/>
  <c r="D99" i="5"/>
  <c r="H35" i="1"/>
  <c r="H33" i="1"/>
  <c r="H31" i="1"/>
  <c r="H29" i="1"/>
  <c r="H27" i="1"/>
  <c r="H25" i="1"/>
  <c r="G17" i="1"/>
  <c r="H168" i="1" l="1"/>
  <c r="H167" i="1"/>
  <c r="D59" i="1"/>
  <c r="D37" i="12" l="1"/>
  <c r="D36" i="12"/>
  <c r="D35" i="12"/>
  <c r="D34" i="12"/>
  <c r="D33" i="12"/>
  <c r="D32" i="12"/>
  <c r="D31" i="12"/>
  <c r="D30" i="12"/>
  <c r="D29" i="12"/>
  <c r="D28" i="12"/>
  <c r="D27" i="12"/>
  <c r="D26" i="12"/>
  <c r="D25" i="12"/>
  <c r="D24" i="12"/>
  <c r="D23" i="12"/>
  <c r="D22" i="12"/>
  <c r="D21" i="12"/>
  <c r="D20" i="12"/>
  <c r="D19" i="12"/>
  <c r="D18" i="12"/>
  <c r="D17" i="12"/>
  <c r="D16" i="12"/>
  <c r="D15" i="12"/>
  <c r="D14" i="12"/>
  <c r="D13" i="12"/>
  <c r="D12" i="12"/>
  <c r="D11" i="12"/>
  <c r="D10" i="12"/>
  <c r="D9" i="12"/>
  <c r="D8" i="12"/>
  <c r="D7" i="12"/>
  <c r="D6" i="12"/>
  <c r="D5" i="12"/>
  <c r="D4" i="12"/>
  <c r="D3" i="12"/>
  <c r="D12" i="5"/>
  <c r="D13" i="5"/>
  <c r="D14" i="5"/>
  <c r="D15" i="5"/>
  <c r="C18" i="1" s="1"/>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29"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55" i="5"/>
  <c r="D156" i="5"/>
  <c r="D157" i="5"/>
  <c r="D158" i="5"/>
  <c r="D159" i="5"/>
  <c r="D160" i="5"/>
  <c r="D161" i="5"/>
  <c r="D162" i="5"/>
  <c r="D163" i="5"/>
  <c r="D164" i="5"/>
  <c r="D165" i="5"/>
  <c r="F155" i="1" s="1"/>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3" i="5"/>
  <c r="D204" i="5"/>
  <c r="D205" i="5"/>
  <c r="D206" i="5"/>
  <c r="D207" i="5"/>
  <c r="D208" i="5"/>
  <c r="D209" i="5"/>
  <c r="D210" i="5"/>
  <c r="D211" i="5"/>
  <c r="D212" i="5"/>
  <c r="D213" i="5"/>
  <c r="D214" i="5"/>
  <c r="D215" i="5"/>
  <c r="D216" i="5"/>
  <c r="D217" i="5"/>
  <c r="D218" i="5"/>
  <c r="D219" i="5"/>
  <c r="D220" i="5"/>
  <c r="D221" i="5"/>
  <c r="D222" i="5"/>
  <c r="D223" i="5"/>
  <c r="D224" i="5"/>
  <c r="D225" i="5"/>
  <c r="D226" i="5"/>
  <c r="D227" i="5"/>
  <c r="D228" i="5"/>
  <c r="D229" i="5"/>
  <c r="D230" i="5"/>
  <c r="D231" i="5"/>
  <c r="D232" i="5"/>
  <c r="D233" i="5"/>
  <c r="D234" i="5"/>
  <c r="D235" i="5"/>
  <c r="A160" i="1" s="1"/>
  <c r="D6" i="5"/>
  <c r="A4" i="1" s="1"/>
  <c r="D7" i="5"/>
  <c r="D8" i="5"/>
  <c r="D9" i="5"/>
  <c r="D10" i="5"/>
  <c r="D11" i="5"/>
  <c r="D5" i="5"/>
  <c r="H107" i="1" l="1"/>
  <c r="F127" i="1"/>
  <c r="F10" i="2"/>
  <c r="F9" i="2"/>
  <c r="F8" i="2"/>
  <c r="H139" i="1" l="1"/>
  <c r="H165" i="1" s="1"/>
  <c r="H169" i="1" s="1"/>
  <c r="C113" i="1" l="1"/>
  <c r="F113" i="1"/>
  <c r="C116" i="1"/>
  <c r="F116" i="1"/>
  <c r="D4" i="4"/>
  <c r="D5" i="4"/>
  <c r="D6" i="4"/>
  <c r="D7" i="4"/>
  <c r="D8" i="4"/>
  <c r="D9" i="4"/>
  <c r="D10" i="4"/>
  <c r="D11" i="4"/>
  <c r="D3" i="4"/>
  <c r="H140" i="1"/>
  <c r="H141" i="1"/>
  <c r="H142" i="1"/>
  <c r="H143" i="1"/>
  <c r="H144" i="1"/>
  <c r="H145" i="1"/>
  <c r="H146" i="1"/>
  <c r="H147" i="1"/>
  <c r="H148" i="1"/>
  <c r="H149" i="1" l="1"/>
  <c r="A108" i="1" l="1"/>
  <c r="A89" i="1" l="1"/>
  <c r="H51" i="1"/>
  <c r="D51" i="1"/>
  <c r="H62" i="1"/>
  <c r="A105" i="1" l="1"/>
  <c r="E105" i="1"/>
  <c r="A24" i="1"/>
  <c r="E24" i="1"/>
  <c r="A47" i="1"/>
  <c r="A45" i="1"/>
  <c r="D46" i="1"/>
  <c r="F46" i="1"/>
  <c r="G46" i="1"/>
  <c r="A61" i="1"/>
  <c r="E63" i="1"/>
  <c r="E68" i="1"/>
  <c r="E70" i="1"/>
  <c r="E78" i="1"/>
  <c r="A80" i="1"/>
  <c r="E80" i="1"/>
  <c r="D114" i="1"/>
  <c r="A83" i="1"/>
  <c r="E50" i="5" l="1"/>
  <c r="E49" i="5"/>
  <c r="E48" i="5"/>
  <c r="D117" i="1"/>
  <c r="F18" i="1"/>
  <c r="A87" i="1" l="1"/>
  <c r="A78" i="1"/>
  <c r="A74" i="1"/>
  <c r="A72" i="1"/>
  <c r="A70" i="1"/>
  <c r="A68" i="1"/>
  <c r="E67" i="1"/>
  <c r="A66" i="1"/>
  <c r="A65" i="1"/>
  <c r="A57" i="1"/>
  <c r="E55" i="1"/>
  <c r="A53" i="1"/>
  <c r="E51" i="1"/>
  <c r="A51" i="1"/>
  <c r="A48" i="1"/>
  <c r="C46" i="1"/>
  <c r="A46" i="1"/>
  <c r="A44" i="1"/>
  <c r="A23" i="1"/>
  <c r="B1" i="2" l="1"/>
  <c r="B31" i="2"/>
  <c r="B27" i="2"/>
  <c r="B8" i="2"/>
  <c r="B15" i="2"/>
  <c r="B21" i="2"/>
  <c r="A76" i="1"/>
  <c r="A62" i="1"/>
  <c r="E62" i="1"/>
  <c r="B90" i="1"/>
  <c r="C90" i="1"/>
  <c r="D9" i="2" l="1"/>
  <c r="D2" i="2"/>
  <c r="C87" i="1"/>
  <c r="B22" i="2"/>
  <c r="D22" i="2" s="1"/>
  <c r="B16" i="2"/>
  <c r="D16" i="2" s="1"/>
  <c r="B9" i="2"/>
  <c r="B24" i="2"/>
  <c r="B23" i="2"/>
  <c r="B18" i="2"/>
  <c r="B17" i="2"/>
  <c r="B11" i="2"/>
  <c r="B10" i="2"/>
  <c r="B32" i="2" l="1"/>
  <c r="D32" i="2" s="1"/>
  <c r="D28" i="2"/>
  <c r="D35" i="2" l="1"/>
  <c r="D37" i="2" s="1"/>
  <c r="B34" i="2"/>
  <c r="B33" i="2"/>
  <c r="B40" i="2" l="1"/>
  <c r="A38" i="1"/>
  <c r="A102" i="1" s="1"/>
  <c r="B42" i="2"/>
  <c r="B39" i="2"/>
  <c r="B41" i="2"/>
  <c r="F94" i="1" l="1"/>
  <c r="F95" i="1"/>
  <c r="F93" i="1"/>
  <c r="H93" i="1" s="1"/>
  <c r="F96" i="1"/>
  <c r="F97" i="1"/>
  <c r="H95" i="1"/>
  <c r="H94" i="1"/>
  <c r="H96" i="1"/>
  <c r="H97" i="1"/>
  <c r="E93" i="1"/>
  <c r="E184" i="1"/>
  <c r="E94" i="1"/>
  <c r="E95" i="1"/>
  <c r="E96" i="1"/>
  <c r="E97" i="1"/>
  <c r="B51" i="2"/>
  <c r="G95" i="1" l="1"/>
  <c r="G96" i="1"/>
  <c r="G94" i="1"/>
  <c r="G97" i="1"/>
  <c r="G93" i="1"/>
  <c r="H98" i="1"/>
  <c r="H163" i="1" s="1"/>
  <c r="G98" i="1" l="1"/>
  <c r="H162" i="1" s="1"/>
</calcChain>
</file>

<file path=xl/sharedStrings.xml><?xml version="1.0" encoding="utf-8"?>
<sst xmlns="http://schemas.openxmlformats.org/spreadsheetml/2006/main" count="715" uniqueCount="538">
  <si>
    <t>2023 - 2024</t>
  </si>
  <si>
    <t xml:space="preserve">Yes </t>
  </si>
  <si>
    <t>No (Answer Q.2)</t>
  </si>
  <si>
    <t>Yes (Answer Q.3)</t>
  </si>
  <si>
    <t>No (I don't wish to apply for a PPSN - Answer Q.4)</t>
  </si>
  <si>
    <t>Yes (Answer Q.5 and Q.6)</t>
  </si>
  <si>
    <t>Select from dropdown list</t>
  </si>
  <si>
    <t>Click here for information about being taxed without a PPSN or for the steps to apply for a PPSN</t>
  </si>
  <si>
    <r>
      <t xml:space="preserve">Number of days </t>
    </r>
    <r>
      <rPr>
        <b/>
        <u/>
        <sz val="12"/>
        <rFont val="Helvetica"/>
      </rPr>
      <t>physically spent in Republic of Ireland</t>
    </r>
    <r>
      <rPr>
        <b/>
        <sz val="12"/>
        <rFont val="Helvetica"/>
      </rPr>
      <t xml:space="preserve"> (including travel) for work purposes (taxable in Ireland)</t>
    </r>
  </si>
  <si>
    <t>Number of days work performed in home country (outside of Republic of Ireland)</t>
  </si>
  <si>
    <t>Fee Taxable in Ireland 
AP code: 2189</t>
  </si>
  <si>
    <t>Fee Non-Taxable in Ireland 
AP Code: 3921</t>
  </si>
  <si>
    <t>Payroll Code: 2189</t>
  </si>
  <si>
    <t>Payroll Code: 2187</t>
  </si>
  <si>
    <t>Please enter a whole number, for example, 1.</t>
  </si>
  <si>
    <t>Total Euro (€)</t>
  </si>
  <si>
    <t>Grand Total for Fee (EURO)</t>
  </si>
  <si>
    <t>EXPENSES RECEIPTS:</t>
  </si>
  <si>
    <t>Pay Code 
(For Payroll Use Only)</t>
  </si>
  <si>
    <t>Currency Selection</t>
  </si>
  <si>
    <t>Currency Conversion Rate</t>
  </si>
  <si>
    <t>Total Expenses 
(in €)</t>
  </si>
  <si>
    <t>Xe Currency Converter Rate (e.g., £ 1.26809)</t>
  </si>
  <si>
    <t xml:space="preserve"> Grand Total for Fee (EURO)      </t>
  </si>
  <si>
    <t>Expense types</t>
  </si>
  <si>
    <t>Number of KM</t>
  </si>
  <si>
    <t>Car Mileage (University KM Rates per QA303 Policy)</t>
  </si>
  <si>
    <t>Accounts Payable 
GL Code</t>
  </si>
  <si>
    <t xml:space="preserve">Payroll Pay Code </t>
  </si>
  <si>
    <t>Fee Type</t>
  </si>
  <si>
    <t>Timesheets Process</t>
  </si>
  <si>
    <t>Total</t>
  </si>
  <si>
    <t>Sub Category for ERR</t>
  </si>
  <si>
    <t>N/A</t>
  </si>
  <si>
    <t>Travel Vouched</t>
  </si>
  <si>
    <t>Travel Unvouched</t>
  </si>
  <si>
    <t>Subsistence Vouched</t>
  </si>
  <si>
    <t>The person submitting this form to the finance department assumes responsibility for thoroughly reviewing the entire document, expenses and confirming the accurate entry of all required data</t>
  </si>
  <si>
    <t>Timesheets can't be emailed from a general email address. A valid University of Galway email address of the budget holder or delegate of the cost centre must be used.</t>
  </si>
  <si>
    <t>Process for authorising payment</t>
  </si>
  <si>
    <t>Type of Fee</t>
  </si>
  <si>
    <t>Approver must email this form to</t>
  </si>
  <si>
    <t>Taxable Fee &amp; Expenses</t>
  </si>
  <si>
    <t>timesheets.bureau@universityofgalway.ie</t>
  </si>
  <si>
    <t>Total Fee Not Taxable</t>
  </si>
  <si>
    <t>accountspayable@universityofgalway.ie</t>
  </si>
  <si>
    <t>Code</t>
  </si>
  <si>
    <t>Country/Region</t>
  </si>
  <si>
    <t>Currency Name</t>
  </si>
  <si>
    <t>CONCATENATE function</t>
  </si>
  <si>
    <t>Dollars</t>
  </si>
  <si>
    <t>BAM</t>
  </si>
  <si>
    <t>Bosnia and Herzegovina</t>
  </si>
  <si>
    <t>Convertible Marka</t>
  </si>
  <si>
    <t>BGN</t>
  </si>
  <si>
    <t>Bulgaria</t>
  </si>
  <si>
    <t>Leva</t>
  </si>
  <si>
    <t>Dinars</t>
  </si>
  <si>
    <t>Francs</t>
  </si>
  <si>
    <t>BYR</t>
  </si>
  <si>
    <t>Belarus</t>
  </si>
  <si>
    <t>Rubles</t>
  </si>
  <si>
    <t>CAD</t>
  </si>
  <si>
    <t>Canada</t>
  </si>
  <si>
    <t>CHF</t>
  </si>
  <si>
    <t>Switzerland</t>
  </si>
  <si>
    <t>CZK</t>
  </si>
  <si>
    <t>Czech Republic</t>
  </si>
  <si>
    <t>Koruny</t>
  </si>
  <si>
    <t>DKK</t>
  </si>
  <si>
    <t>Denmark</t>
  </si>
  <si>
    <t>Kroner</t>
  </si>
  <si>
    <t>Pounds</t>
  </si>
  <si>
    <t>EUR</t>
  </si>
  <si>
    <t>Euro Member Countries</t>
  </si>
  <si>
    <t>Euro</t>
  </si>
  <si>
    <t>GBP</t>
  </si>
  <si>
    <t>United Kingdom</t>
  </si>
  <si>
    <t>GHS</t>
  </si>
  <si>
    <t>Ghana</t>
  </si>
  <si>
    <t>Cedis</t>
  </si>
  <si>
    <t>GIP</t>
  </si>
  <si>
    <t>Gibraltar</t>
  </si>
  <si>
    <t>HKD</t>
  </si>
  <si>
    <t>Hong Kong Special Administrative Region</t>
  </si>
  <si>
    <t>HRK</t>
  </si>
  <si>
    <t>Croatia</t>
  </si>
  <si>
    <t>Kuna</t>
  </si>
  <si>
    <t>HUF</t>
  </si>
  <si>
    <t>Hungary</t>
  </si>
  <si>
    <t>Forint</t>
  </si>
  <si>
    <t>IMP</t>
  </si>
  <si>
    <t>Isle of Man</t>
  </si>
  <si>
    <t>INR</t>
  </si>
  <si>
    <t>India</t>
  </si>
  <si>
    <t>Rupees</t>
  </si>
  <si>
    <t>Rials</t>
  </si>
  <si>
    <t>ISK</t>
  </si>
  <si>
    <t>Iceland</t>
  </si>
  <si>
    <t>Kronur</t>
  </si>
  <si>
    <t>JPY</t>
  </si>
  <si>
    <t>Japan</t>
  </si>
  <si>
    <t>Yen</t>
  </si>
  <si>
    <t>KPW</t>
  </si>
  <si>
    <t>Korea (North)</t>
  </si>
  <si>
    <t>Won</t>
  </si>
  <si>
    <t>KRW</t>
  </si>
  <si>
    <t>Korea (South)</t>
  </si>
  <si>
    <t>KZT</t>
  </si>
  <si>
    <t>Kazakhstan</t>
  </si>
  <si>
    <t>Tenge</t>
  </si>
  <si>
    <t>LTL</t>
  </si>
  <si>
    <t>Lithuania</t>
  </si>
  <si>
    <t>Litai</t>
  </si>
  <si>
    <t>LVL</t>
  </si>
  <si>
    <t>Latvia</t>
  </si>
  <si>
    <t>Lati</t>
  </si>
  <si>
    <t>NOK</t>
  </si>
  <si>
    <t>Norway</t>
  </si>
  <si>
    <t>Krone</t>
  </si>
  <si>
    <t>PLN</t>
  </si>
  <si>
    <t>Poland</t>
  </si>
  <si>
    <t>Zlotych</t>
  </si>
  <si>
    <t>QAR</t>
  </si>
  <si>
    <t>Qatar</t>
  </si>
  <si>
    <t>RON</t>
  </si>
  <si>
    <t>Romania</t>
  </si>
  <si>
    <t>New Lei</t>
  </si>
  <si>
    <t>RSD</t>
  </si>
  <si>
    <t>Serbia</t>
  </si>
  <si>
    <t>RUB</t>
  </si>
  <si>
    <t>Russia</t>
  </si>
  <si>
    <t>SAR</t>
  </si>
  <si>
    <t>Saudi Arabia</t>
  </si>
  <si>
    <t>Riyals</t>
  </si>
  <si>
    <t>SEK</t>
  </si>
  <si>
    <t>Sweden</t>
  </si>
  <si>
    <t>Kronor</t>
  </si>
  <si>
    <t>SGD</t>
  </si>
  <si>
    <t>Singapore</t>
  </si>
  <si>
    <t>SKK</t>
  </si>
  <si>
    <t>Slovakia</t>
  </si>
  <si>
    <t>UAH</t>
  </si>
  <si>
    <t>Ukraine</t>
  </si>
  <si>
    <t>Hryvnia</t>
  </si>
  <si>
    <t>USD</t>
  </si>
  <si>
    <t>United States of America</t>
  </si>
  <si>
    <t>FORM STEPS</t>
  </si>
  <si>
    <t>Click here for "How to know if you are resident for tax purposes"</t>
  </si>
  <si>
    <t>Guidance for tax residents is outlined on this link</t>
  </si>
  <si>
    <t>Guidance for non-tax residents is outlined on this link</t>
  </si>
  <si>
    <t>Your Bank Account Details</t>
  </si>
  <si>
    <t>XE Currency Converter</t>
  </si>
  <si>
    <t>Log into CorePortal using your campus account credentials to access payslips online</t>
  </si>
  <si>
    <t>IRISH CIVIL SERVICE RATES FOR TRAVEL (USING YOUR OWN CAR)</t>
  </si>
  <si>
    <t>REVENUE - ENHANCED REPORTING REQUIREMENTS FROM 01 JANUARY 2024  </t>
  </si>
  <si>
    <t>Q1</t>
  </si>
  <si>
    <t>for warning message</t>
  </si>
  <si>
    <t>Payroll</t>
  </si>
  <si>
    <t>Yes (Skip Q.2 &amp; Q.3 and Answer Q.4)</t>
  </si>
  <si>
    <t>Payroll / AP</t>
  </si>
  <si>
    <t>Q2</t>
  </si>
  <si>
    <t>This question is not applicable</t>
  </si>
  <si>
    <t>AP</t>
  </si>
  <si>
    <t>Q3</t>
  </si>
  <si>
    <t>Yes (Answer Q.4)</t>
  </si>
  <si>
    <t>Q4</t>
  </si>
  <si>
    <t>Q5</t>
  </si>
  <si>
    <t>Q6</t>
  </si>
  <si>
    <r>
      <t xml:space="preserve">This request will be paid by </t>
    </r>
    <r>
      <rPr>
        <b/>
        <u/>
        <sz val="12"/>
        <color theme="1"/>
        <rFont val="Franklin Gothic Book"/>
        <family val="2"/>
        <scheme val="minor"/>
      </rPr>
      <t xml:space="preserve">Accounts Payable Office.
</t>
    </r>
    <r>
      <rPr>
        <sz val="12"/>
        <color theme="1"/>
        <rFont val="Franklin Gothic Book"/>
        <family val="2"/>
        <scheme val="minor"/>
      </rPr>
      <t>Please proceed to the next step and ensure the details entered on this form are accurate to avoid any delay with your payment</t>
    </r>
  </si>
  <si>
    <t>PRSI Class</t>
  </si>
  <si>
    <r>
      <rPr>
        <b/>
        <sz val="11"/>
        <color theme="1"/>
        <rFont val="Franklin Gothic Book"/>
        <family val="2"/>
        <scheme val="minor"/>
      </rPr>
      <t xml:space="preserve">This request will be paid by </t>
    </r>
    <r>
      <rPr>
        <b/>
        <u/>
        <sz val="12"/>
        <color theme="1"/>
        <rFont val="Franklin Gothic Book"/>
        <family val="2"/>
        <scheme val="minor"/>
      </rPr>
      <t xml:space="preserve">Payroll Office (Timesheets Bureau team).
</t>
    </r>
    <r>
      <rPr>
        <sz val="12"/>
        <color theme="1"/>
        <rFont val="Franklin Gothic Book"/>
        <family val="2"/>
        <scheme val="minor"/>
      </rPr>
      <t>Please proceed to the next step and ensure the details entered on this form are accurate to avoid any delay with your payment</t>
    </r>
  </si>
  <si>
    <t>Class M (If your Irish income is less than 5% of your total worldwide income)</t>
  </si>
  <si>
    <t>Class J (If your PRSI Class is D; B; C or H with another public sector employer)</t>
  </si>
  <si>
    <t>Class A1 (For all other employees)</t>
  </si>
  <si>
    <r>
      <t xml:space="preserve">Please proceed to the next step and ensure the details entered on this form are accurate to avoid any delay with your payment. This request will be paid by </t>
    </r>
    <r>
      <rPr>
        <b/>
        <u/>
        <sz val="12"/>
        <color theme="1"/>
        <rFont val="Franklin Gothic Book"/>
        <family val="2"/>
        <scheme val="minor"/>
      </rPr>
      <t>Accounts Payable Office</t>
    </r>
  </si>
  <si>
    <t>The Authoriser for the cost centre must email this form to ap@universityofgalway.ie</t>
  </si>
  <si>
    <r>
      <t xml:space="preserve">Please proceed to the next step and ensure the details entered on this form are accurate to avoid any delay with your payment. This request will be paid by </t>
    </r>
    <r>
      <rPr>
        <b/>
        <u/>
        <sz val="12"/>
        <color theme="1"/>
        <rFont val="Franklin Gothic Book"/>
        <family val="2"/>
        <scheme val="minor"/>
      </rPr>
      <t>Payroll Office</t>
    </r>
  </si>
  <si>
    <t>The Authoriser for the cost centre must email this form to payroll@universityofgalway.ie</t>
  </si>
  <si>
    <t>Please complete step 1 to determine the correct payment process (Accounts Payable or Payroll)</t>
  </si>
  <si>
    <t>\</t>
  </si>
  <si>
    <t>English / Béarla</t>
  </si>
  <si>
    <t xml:space="preserve">! Late Submission, written justification and sign-off from the College UMT required					</t>
  </si>
  <si>
    <t>*Required for payroll processing</t>
  </si>
  <si>
    <t>*</t>
  </si>
  <si>
    <t>✓</t>
  </si>
  <si>
    <t>!</t>
  </si>
  <si>
    <t>Irish / Gaeilge</t>
  </si>
  <si>
    <t>English</t>
  </si>
  <si>
    <t>Gaeilge</t>
  </si>
  <si>
    <t>If English or Gaeilge enter this on the form</t>
  </si>
  <si>
    <t>University of Galway</t>
  </si>
  <si>
    <t xml:space="preserve">Please note that this timesheet must be completed on screen. DO NOT ATTEMPT to email this timesheet until all the relevant lines have been completed as the timesheet will be returned if any information is incorrect or incomplete.		</t>
  </si>
  <si>
    <t xml:space="preserve">***REQUEST FOR PAYMENT MUST BE SUBMITTED NO LATER THAN 3 MONTHS OF DATE WORKED***  			</t>
  </si>
  <si>
    <t>Payment requests must be submitted within three months of the worked date to ensure timely processing before the end of the academic cycle. Late submissions will only be considered with written justification and sign-off from the College UMT</t>
  </si>
  <si>
    <t>Policies documents accessible via links below:</t>
  </si>
  <si>
    <t>QA302_3_4 Sustainable Travel Policy</t>
  </si>
  <si>
    <t>Payroll Office (Timesheets Bureau Team):</t>
  </si>
  <si>
    <t>Accounts Payable:</t>
  </si>
  <si>
    <t>COMPLETING THE FORM CORRECTLY</t>
  </si>
  <si>
    <t>No timesheet data should be copied and pasted onto the form, you need to select from dropdown lists where applicable and for all other entries you will need to type in the data required.</t>
  </si>
  <si>
    <t>If the timesheet is not completed correctly it will be returned which may result in a delay with payment.</t>
  </si>
  <si>
    <t xml:space="preserve">Useful Link </t>
  </si>
  <si>
    <t>How to avoid emergency or incorrect tax</t>
  </si>
  <si>
    <t>Payment Dates</t>
  </si>
  <si>
    <t>Payroll Deadlines</t>
  </si>
  <si>
    <t>Online Payslips</t>
  </si>
  <si>
    <t>Useful Link to Information Solutions and Services (ISS) Website</t>
  </si>
  <si>
    <t>Activate your Campus Account</t>
  </si>
  <si>
    <t>Questions to determine the correct payment process for your claim</t>
  </si>
  <si>
    <t>Select the relevant answer for the questions in this section</t>
  </si>
  <si>
    <t>Error:*** See previous question as this form may not be applicable, please do not go any further***</t>
  </si>
  <si>
    <t>To determine tax residency in Ireland, consider whether you've spent 183 days or more in a tax year in Ireland or 280 days or more over the current tax year and the previous one combined. If you're present for 30 days or less in a tax year, you're not considered a tax resident in Ireland.</t>
  </si>
  <si>
    <t>(Q4)  Have you been paid by the University of Galway Payroll Office before?*</t>
  </si>
  <si>
    <t>Note: Up until Q2 of 2022, the institution now known as the University of Galway was referred to as the National University of Ireland Galway (NUIG)</t>
  </si>
  <si>
    <t>Your six-digit payroll number can be found on bank transfers, or in communications from the HR team at casualsetups@universityofgalway.ie.</t>
  </si>
  <si>
    <t>If your payment is to be handled by either the Accounts Payable or Payroll Office, please ensure that Step 3 is fully completed</t>
  </si>
  <si>
    <t>Please proceed to the next step and ensure the details entered on this form are accurate to avoid any delay with your payment. This request will be paid by Accounts Payable Office</t>
  </si>
  <si>
    <t>Please proceed to the next step and ensure the details entered on this form are accurate to avoid any delay with your payment. This request will be paid by Payroll Office</t>
  </si>
  <si>
    <t>All fields must be completed where applicable before submission.  Incomplete forms will be returned which will delay payment.</t>
  </si>
  <si>
    <t>For HR Use</t>
  </si>
  <si>
    <t>Post Number</t>
  </si>
  <si>
    <t>Category Type</t>
  </si>
  <si>
    <t>Compulsory when process by Payroll Office (Timesheets Bureau team)</t>
  </si>
  <si>
    <t>The different classes of Pay-Related Social Insurance (PRSI)</t>
  </si>
  <si>
    <t>Yes</t>
  </si>
  <si>
    <t>No</t>
  </si>
  <si>
    <t>If it's Accounts Payable then they can process payments to non SEPA bank accounts, however Payroll can only pay to SEPA/Revolut bank details.</t>
  </si>
  <si>
    <t>The differences between non-SEPA and SEPA transfers</t>
  </si>
  <si>
    <t>SEPA Transfers:</t>
  </si>
  <si>
    <t>Processed within 24 hours.</t>
  </si>
  <si>
    <t>Typically free of charge.</t>
  </si>
  <si>
    <t>Covers EU countries and select others like Iceland, Switzerland, Norway, and Monaco.</t>
  </si>
  <si>
    <t>Non-SEPA Transfers:</t>
  </si>
  <si>
    <t>Take longer, around 1-5 working days.</t>
  </si>
  <si>
    <t>Incur fees, which vary based on bank, payment method, and destination.</t>
  </si>
  <si>
    <t>Include cross-border transfers to countries outside the SEPA zone, often requiring intermediary banks.</t>
  </si>
  <si>
    <t>Please provide any relevant details pertaining to the work undertaken, including but not limited to maintaining Program/Subject/Student IDs/Names*</t>
  </si>
  <si>
    <t>No. of days examining outside Ireland:</t>
  </si>
  <si>
    <t>No. of days examining in Ireland:</t>
  </si>
  <si>
    <t>No. of dissertations examined:</t>
  </si>
  <si>
    <t>Have you submitted the Quality Report?*</t>
  </si>
  <si>
    <t xml:space="preserve">No </t>
  </si>
  <si>
    <t>Other</t>
  </si>
  <si>
    <t>NOTE: Please be advised that payment processing is subject to the submission of quality reports to qualityoffice@universityofgalway.ie</t>
  </si>
  <si>
    <t>Date of Quality Report Submission*</t>
  </si>
  <si>
    <t>Date Format DD/MM/YYYY</t>
  </si>
  <si>
    <t>N/A no travel expenses</t>
  </si>
  <si>
    <t>2022 - 2023</t>
  </si>
  <si>
    <t xml:space="preserve">Step 4: Details Required to Process Payment </t>
  </si>
  <si>
    <t>Please enter the number of days worked, including both the days worked in the Ireland (including travel) and the days worked in your home country (outside Ireland). Ensure that the entered number corresponds to the actual total number of days worked.</t>
  </si>
  <si>
    <t>Please refer to the following rules:
-For Doctorate Degree (PhD/MD) examinations, such as Viva, you are allowed to claim 0.5 day for the Viva examination and an additional 0.5 day for review, totaling 1 day.
-As a Visiting/Virtual Fee Extern Examiner, the maximum payment allowable per visit is two days.</t>
  </si>
  <si>
    <t>If you are an Irish Tax Resident, you are not eligible to claim days performed outside the country (Q.1.). Please note that the combined total of days physically spent in Ireland (including travel) and days worked outside Ireland should not exceed the total number of days worked.</t>
  </si>
  <si>
    <t xml:space="preserve">***REQUEST FOR PAYMENT SHOULD BE SUBMITTED NO LATER THAN 3 MONTHS FOLLOWING COMPLITION OF THE WORK**  </t>
  </si>
  <si>
    <t>In Step 5 - select type of work, enter date worked (one date per row) and number of dates worked. This will calculate your pay in step 4.</t>
  </si>
  <si>
    <t>Whole number input required, e.g. 1</t>
  </si>
  <si>
    <t>Type of Work &amp; Description (select from dropdown list)*</t>
  </si>
  <si>
    <t>Description of Work*</t>
  </si>
  <si>
    <t>Fee Euro (€)</t>
  </si>
  <si>
    <t>Input One Date Per Line</t>
  </si>
  <si>
    <t>Number of days physically spent in Republic of Ireland (including travel) for work purposes (taxable in Ireland)</t>
  </si>
  <si>
    <t>Payroll pay code: 2189</t>
  </si>
  <si>
    <t>Payroll pay code 2187</t>
  </si>
  <si>
    <t xml:space="preserve">Please note that the timesheet Grand Total represents the Gross Pay, which is the total amount of money an employee receives before any taxes and deductions are subtracted. Net pay, on the other hand, refers to the final amount an employee receives after all taxes and deductions have been accounted for.						</t>
  </si>
  <si>
    <t>*Expenses Receipts:</t>
  </si>
  <si>
    <t>All travel receipts must be retained by the approver for auditing purposes. The approver will need to ensure all receipts are provided and in line with QA304 University T&amp;S Policy for visitors. Please provide both the Date of Travel Commenced and Date of Expenses.</t>
  </si>
  <si>
    <t xml:space="preserve">These rates essentially represent the maximum allowable tax-free reimbursement that employees can receive for the expenses they incur. This includes costs for accommodation, meals, and other essential expenditures related to their work-related travel. </t>
  </si>
  <si>
    <t>This field will populate itself based on the arrival and departure information provided</t>
  </si>
  <si>
    <t>REIMBURSEMENT POLICY FOR ACCOMMODATION &amp; SUBSISTENCE</t>
  </si>
  <si>
    <t>Effective January 15, 2024, Approval for Travel Arrangements: All international and domestic overnight travel arrangements require prior approval from the budget holder (refer to QA302 section 4.6 for details)</t>
  </si>
  <si>
    <t>Motor Travel Reimbursement: Motor travel reimbursement is only allowed when traveling within Ireland. The reimbursement rate for motor travel within Ireland is 41.8 cents per kilometer. In all other cases, public transport should be used.</t>
  </si>
  <si>
    <t>QA303 Sustainable Travel policy addresses the use of personal transport, could you explain why public transportation was not utilized in your case?*</t>
  </si>
  <si>
    <t>Section D: Summary Information for Review:</t>
  </si>
  <si>
    <t>Cost Centre</t>
  </si>
  <si>
    <t>It is not possible to amend this section. The details entered in section A, B &amp; C above will transfer to this section for review</t>
  </si>
  <si>
    <t>Type of Work</t>
  </si>
  <si>
    <t>Rate Per Hour</t>
  </si>
  <si>
    <t>Total Hours Worked</t>
  </si>
  <si>
    <t>Value (Euro)</t>
  </si>
  <si>
    <t>Expense Types Selection</t>
  </si>
  <si>
    <t>Pay Code (For Office Use Only)</t>
  </si>
  <si>
    <t>Automatically populated based on selected Expenses type</t>
  </si>
  <si>
    <t>For Processing Highlights</t>
  </si>
  <si>
    <t>Accommodation - Hotels &amp; Guest Houses as per QA302 policy</t>
  </si>
  <si>
    <t>TRAVEL_VOUCHED</t>
  </si>
  <si>
    <t>Air Travel - Economy Class as per QA302 policy</t>
  </si>
  <si>
    <t>Privately Hired Transport (QA302 Policy) - Attach written prior UMT approval</t>
  </si>
  <si>
    <t>Rail &amp; Ferry Travel as per QA302 Policy or QA303 Policy</t>
  </si>
  <si>
    <t>SUBSISTENCE_VOUCHED</t>
  </si>
  <si>
    <t>STOP! A quality report must be submitted before proceeding</t>
  </si>
  <si>
    <t>No (Skip Q.5 and Q.6 and go to step 3)</t>
  </si>
  <si>
    <t>Yes - Only enter details that have changed in step 3</t>
  </si>
  <si>
    <t>No (Skip Q.3 to Q.6 - Go to Step 3)</t>
  </si>
  <si>
    <t>Forename</t>
  </si>
  <si>
    <t>Please provide the name of the School and the contact person within the University of Galway*</t>
  </si>
  <si>
    <t>No - Go to step 4 as no changes to my personal and bank details</t>
  </si>
  <si>
    <t>Individuals may be able to offset the taxation deducted on these claims against their overall tax liability in their country of tax residence.</t>
  </si>
  <si>
    <t>!New employees, a Unique Payroll ID will be assigned. Proceed to Step 3</t>
  </si>
  <si>
    <t>QA006 Review of Taught Programmes</t>
  </si>
  <si>
    <t>BUDGET HOLDER/ DELEGATE APPROVER SUBMISSION PROCESS</t>
  </si>
  <si>
    <t>Approver must email this timesheet form and expenses with receipts to the Bureau by 5 pm on the 5th of each month (except December, which has a deadline of November 28th, 2024). If the 5th falls on a weekend, the deadline is the previous Friday at 5 pm to ensure inclusion in the upcoming payroll. 
Please ensure compliance with QA006 Review of Taught Programmes, including QA302_3_4 Sustainable Travel Policy.</t>
  </si>
  <si>
    <t>QUALITY PROGRAMME REVIEWERS - CLAIMANT</t>
  </si>
  <si>
    <t>Complete Steps 1 - 5 and email your timesheet and relevant travel receipts for approval to the relevant Programme Director</t>
  </si>
  <si>
    <t>Quality Programme Reviewer's Home University Name*</t>
  </si>
  <si>
    <t>Quality Programme Reviewer's Register Email Address (Home University)*</t>
  </si>
  <si>
    <t>*I acknowledge that I have reviewed and comprehended the University of Galway QA302_3_4 Sustainable Travel Policy, and I affirm compliance with its guidelines regarding expense reporting</t>
  </si>
  <si>
    <t>*I confirm that I have read and understand QA006 Review of Taught Programmes and QA302_3_4 Sustainable Travel Policy</t>
  </si>
  <si>
    <t>*Academic Year</t>
  </si>
  <si>
    <t>*Start of term</t>
  </si>
  <si>
    <t>*End of term</t>
  </si>
  <si>
    <t>Quality Programme Reviewers Name*</t>
  </si>
  <si>
    <t xml:space="preserve">Quality Programme Reviewers Payroll ID Number* </t>
  </si>
  <si>
    <t>Quality Programme Reviewers, please enter the number of days worked (Whole number input required, e.g. 1)*</t>
  </si>
  <si>
    <t>*Can you specify which expenses were covered by your home university, if any, and which expenses you covered independently?</t>
  </si>
  <si>
    <t>Quality Programme Reviewers visiting the University of Galway are eligible for reimbursement of accommodation and subsistence expenses upon submission of itemized vouched receipts.
- Reimbursement Rates:
  - Until December 13th, 2023: €167 per 24 hours
  - From December 14th, 2023, onwards: €195 per 24 hours
- Reimbursement is limited to expenses essential for work as an Quality Programme Reviewers. Expenses outside this scope cannot be claimed.
- Coverage: Reimbursement includes accommodation and three meals per day.
- Diligence and Avoiding Double Claiming: Quality Programme Reviewers must ensure that their claims do not exceed actual costs and avoid double claiming, such as attempting to claim for meals already included in hotel bills.</t>
  </si>
  <si>
    <t>PAYROLL AND ACCOUNTS PAYABLE PROCESSING OVERVIEW FOR PROGRAMME REVIEWER</t>
  </si>
  <si>
    <t>Responsible for processing claims for Quality Programme Reviewers who:
• Travel to Ireland for work duties, or
• Are Irish tax residents and possess a PPS number.
Payments made to these individuals are subject to taxation, and they are eligible to claim expenses according to QA006 Review of Taught Programmes , including QA302_3_4 Sustainable Travel Policy.
Please note that the portion of the fee related to duties outside of Ireland is not subject to taxation in Ireland. However, individuals are advised that tax obligations in their home country remain their responsibility.
Furthermore, individuals may be able to offset any taxes deducted on these claims against their overall tax liability in their country of tax residence.</t>
  </si>
  <si>
    <t>Responsible for processing claims for Quality Programme Reviewers who:
• Did not travel to Ireland for work duties, and/or
• Are not Irish tax residents.
Payments for these individuals are tax-free, and expenses are not applicable.
It's important to note that payments for these individuals are not taxed in Ireland. However, individuals are responsible for any tax due on these payments in their home country.</t>
  </si>
  <si>
    <t>Income tax</t>
  </si>
  <si>
    <t>Note: The name of the Account Holder must match the name of the Quality Programme Reviewers as listed under the Personal Details section.</t>
  </si>
  <si>
    <t>Quality Programme Reviewers Detail of Work Undertaken (Doctorate Degree (PhD/ MD) Examination/ Visiting /Virtual Fee Extern Examiner)</t>
  </si>
  <si>
    <t>Quality Programme Reviewers Detail of Work Undertaken (Reading Fee for Minor Thesis/ Reading Fee for Research Master Thesis )</t>
  </si>
  <si>
    <t>Optional  (Additional information for Programme Director i.e. Module Codes)</t>
  </si>
  <si>
    <t>Enter Last Date of Work*
(DD-MM-YYYY)</t>
  </si>
  <si>
    <t>Programme Reviewer Visiting Fee (per day)</t>
  </si>
  <si>
    <t>When processed by the Payroll/Timesheets Bureau, please note that the timesheet Grand Total reflects the Gross Pay. Gross Pay represents the total amount an employee earns before any taxes or deductions are applied. On the other hand, Net Pay denotes the final amount an employee receives after all taxes and deductions have been calculated and subtracted from the Gross Pay.</t>
  </si>
  <si>
    <t>Tax and Revenue Information</t>
  </si>
  <si>
    <t>Tax resident campus visitors</t>
  </si>
  <si>
    <t>Non-tax resident campus visitors</t>
  </si>
  <si>
    <t xml:space="preserve">Quality Programme Reviewers: Complete Steps 1 - 5 and email your timesheet and relevant travel receipts for approval to the relevant Programme Director	</t>
  </si>
  <si>
    <t>The Authoriser for the Cost Centre must email this form to</t>
  </si>
  <si>
    <t>Please ensure compliance with:</t>
  </si>
  <si>
    <t>(Q2) Did you travel to Republic of Ireland to perform any work-related duties or tasks?*</t>
  </si>
  <si>
    <t>Total should = 5</t>
  </si>
  <si>
    <t>The form is designed with validations to assist you and ensure that all required details are provided. You can only edit fields that are unlocked (white boxes). Required fields are denoted by an asterisk (*). Please carefully read each question and message, as this will help resolve any issues or queries efficiently.</t>
  </si>
  <si>
    <t>*Could you confirm if this stay was related to your role as a Quality Programme Reviewer for the University of Galway?  Also, please specify any personal travel during this time not eligible for reimbursement.</t>
  </si>
  <si>
    <t>*Please specify if trip expenses were self-funded or partially covered by your home or another university, and provide relevant contribution details</t>
  </si>
  <si>
    <r>
      <t xml:space="preserve">Date of Currency Conversion
</t>
    </r>
    <r>
      <rPr>
        <sz val="8"/>
        <rFont val="Helvetica"/>
      </rPr>
      <t>(DD-MM-YYYY)</t>
    </r>
  </si>
  <si>
    <r>
      <t xml:space="preserve">Receipt Amount
</t>
    </r>
    <r>
      <rPr>
        <sz val="8"/>
        <rFont val="Helvetica"/>
      </rPr>
      <t>(Restricted to decimals, e.g., 0.1 - 1000)</t>
    </r>
  </si>
  <si>
    <t>*Advise for payroll processing</t>
  </si>
  <si>
    <t>Instructions</t>
  </si>
  <si>
    <t>*Required for processing</t>
  </si>
  <si>
    <t>Step 1: Quality Programme Reviewers, please answer below questions to determine the correct payment process</t>
  </si>
  <si>
    <t>Step 2: Quality Programme Reviewers, please enter accurate personal and banking information below</t>
  </si>
  <si>
    <t>Step 3: Quality Programme Reviewers, please provide below details</t>
  </si>
  <si>
    <r>
      <rPr>
        <b/>
        <sz val="13"/>
        <color rgb="FF1C31CE"/>
        <rFont val="Helvetica"/>
      </rPr>
      <t xml:space="preserve"> '</t>
    </r>
    <r>
      <rPr>
        <b/>
        <u/>
        <sz val="13"/>
        <color rgb="FF1C31CE"/>
        <rFont val="Helvetica"/>
      </rPr>
      <t>Timesheet - Bileog ama' tab</t>
    </r>
  </si>
  <si>
    <r>
      <rPr>
        <b/>
        <sz val="13"/>
        <color rgb="FF1C31CE"/>
        <rFont val="Helvetica"/>
      </rPr>
      <t xml:space="preserve"> '</t>
    </r>
    <r>
      <rPr>
        <b/>
        <u/>
        <sz val="13"/>
        <color rgb="FF1C31CE"/>
        <rFont val="Helvetica"/>
      </rPr>
      <t>Expenses' tab</t>
    </r>
  </si>
  <si>
    <r>
      <rPr>
        <b/>
        <sz val="10"/>
        <rFont val="Helvetica"/>
      </rPr>
      <t xml:space="preserve">Resident for Tax Purposes: 
</t>
    </r>
    <r>
      <rPr>
        <sz val="10"/>
        <rFont val="Helvetica"/>
      </rPr>
      <t>- Guidance on determining your tax residency status is available at the following link</t>
    </r>
  </si>
  <si>
    <r>
      <rPr>
        <b/>
        <sz val="10"/>
        <rFont val="Helvetica"/>
      </rPr>
      <t xml:space="preserve">For Tax Residents: 
</t>
    </r>
    <r>
      <rPr>
        <sz val="10"/>
        <rFont val="Helvetica"/>
      </rPr>
      <t xml:space="preserve">- You should already have a PPS number, which must be provided on this form in Step 3. You will be taxed in Ireland for the full fee, and payment will be processed by payroll.                                 </t>
    </r>
  </si>
  <si>
    <r>
      <rPr>
        <b/>
        <sz val="10"/>
        <rFont val="Helvetica"/>
      </rPr>
      <t>For Non-Tax Residents:</t>
    </r>
    <r>
      <rPr>
        <sz val="10"/>
        <rFont val="Helvetica"/>
      </rPr>
      <t xml:space="preserve">
- If you do not have an Irish PPS number, leave this field blank. If you traveled to Ireland for this work, you may want to apply for a PPS number to avoid paying the higher rate of tax. Please click on the link "Guidance for non-tax residents," which provides information on taxation without a PPSN and how to apply for an Irish PPSN.</t>
    </r>
  </si>
  <si>
    <r>
      <rPr>
        <b/>
        <sz val="10"/>
        <rFont val="Helvetica"/>
      </rPr>
      <t>Taxable Fee:</t>
    </r>
    <r>
      <rPr>
        <sz val="10"/>
        <rFont val="Helvetica"/>
      </rPr>
      <t xml:space="preserve">
- Fee portion of claim subject to Irish Income Tax, USC, PRSI
- Full fee taxable in Ireland for Irish tax residents
- Taxable fee for non-Irish tax residents based on time spent in Ireland</t>
    </r>
  </si>
  <si>
    <r>
      <rPr>
        <b/>
        <sz val="10"/>
        <rFont val="Helvetica"/>
      </rPr>
      <t xml:space="preserve">Reimbursement Limit: </t>
    </r>
    <r>
      <rPr>
        <sz val="10"/>
        <rFont val="Helvetica"/>
      </rPr>
      <t>If you travel to the Republic of Ireland, you are entitled to claim reimbursement. However, reimbursements cannot exceed the rates applied by the University of Galway (refer to policies and '</t>
    </r>
    <r>
      <rPr>
        <u/>
        <sz val="10"/>
        <color rgb="FF1C31CE"/>
        <rFont val="Helvetica"/>
      </rPr>
      <t>Expenses</t>
    </r>
    <r>
      <rPr>
        <sz val="10"/>
        <rFont val="Helvetica"/>
      </rPr>
      <t>' tab for more details).</t>
    </r>
  </si>
  <si>
    <r>
      <rPr>
        <b/>
        <sz val="10"/>
        <color theme="1"/>
        <rFont val="Helvetica"/>
      </rPr>
      <t>Currency Conversion:</t>
    </r>
    <r>
      <rPr>
        <sz val="10"/>
        <color theme="1"/>
        <rFont val="Helvetica"/>
      </rPr>
      <t xml:space="preserve">
- Convert foreign currency receipts to Euro using XE currency converter if necessary</t>
    </r>
  </si>
  <si>
    <t>PAYSLIP / REMITTANCE</t>
  </si>
  <si>
    <t>Please refer to the email communication received from the HR team for instructions on how to activate your account and access payslips.</t>
  </si>
  <si>
    <t>Getting Started</t>
  </si>
  <si>
    <r>
      <rPr>
        <b/>
        <sz val="10"/>
        <rFont val="Helvetica"/>
      </rPr>
      <t>Payslip / Remittance</t>
    </r>
    <r>
      <rPr>
        <sz val="10"/>
        <rFont val="Helvetica"/>
      </rPr>
      <t xml:space="preserve">
- Paid by Payroll: Your payslip is available online.
- Paid by Accounts Payable: Your remittance will be emailed to you</t>
    </r>
  </si>
  <si>
    <t>Revenue New Requirements for paying Campus Visitors
The Irish Revenue Commissioners carried out a review of the previous agreement in place (since January 2013) in relation to External Examiners, Quality Assurance Reviewers and Subject Specialists in 2018 (described collectively as Campus Visitors).
Revenue subsequently confirmed in a letter to the Irish Universities Association (IUA) that the 2013 agreement no longer applies and instructed the University Sector that all such campus visitors – resident and non-resident -  must be processed appropriately through the PAYE system in relation to their fees/remuneration.</t>
  </si>
  <si>
    <r>
      <t xml:space="preserve">If an individual has a personal public service number (PPSN), they may be able to reduce the level of taxation deducted at source by offsetting against tax credits, etc. Guidance on how to apply for an Irish PPSN is outlined </t>
    </r>
    <r>
      <rPr>
        <u/>
        <sz val="10"/>
        <color rgb="FF1C31CE"/>
        <rFont val="Helvetica"/>
      </rPr>
      <t>here</t>
    </r>
    <r>
      <rPr>
        <sz val="10"/>
        <color rgb="FF0D0D0D"/>
        <rFont val="Helvetica"/>
      </rPr>
      <t>.</t>
    </r>
  </si>
  <si>
    <t xml:space="preserve"> 'Timesheet - Bileog ama' tab</t>
  </si>
  <si>
    <r>
      <rPr>
        <b/>
        <sz val="11"/>
        <color rgb="FF1C31CE"/>
        <rFont val="Helvetica"/>
      </rPr>
      <t xml:space="preserve"> '</t>
    </r>
    <r>
      <rPr>
        <b/>
        <u/>
        <sz val="11"/>
        <color rgb="FF1C31CE"/>
        <rFont val="Helvetica"/>
      </rPr>
      <t>Instructions' tab</t>
    </r>
  </si>
  <si>
    <t>Xe Currency Converter</t>
  </si>
  <si>
    <t>Google Maps</t>
  </si>
  <si>
    <r>
      <rPr>
        <b/>
        <sz val="10"/>
        <rFont val="Helvetica"/>
      </rPr>
      <t>Enhanced reporting requirements from 1 January 2024</t>
    </r>
    <r>
      <rPr>
        <sz val="10"/>
        <rFont val="Helvetica"/>
      </rPr>
      <t xml:space="preserve">
Finance Act 2022 introduced Section 897C which will require employers to report details of certain payments made to employees and directors. Reporting the details of these payments will commence on 1 January 2024.</t>
    </r>
  </si>
  <si>
    <r>
      <t xml:space="preserve">The form is designed with validations to assist you and ensure that all required details are provided. You can only edit fields that are unlocked (white boxes). </t>
    </r>
    <r>
      <rPr>
        <b/>
        <sz val="12"/>
        <rFont val="Helvetica"/>
      </rPr>
      <t>Required fields are denoted by an asterisk (*).</t>
    </r>
    <r>
      <rPr>
        <sz val="12"/>
        <rFont val="Helvetica"/>
      </rPr>
      <t xml:space="preserve"> Please carefully read each question and message, as this will help resolve any issues or queries efficiently.</t>
    </r>
  </si>
  <si>
    <t>I understand that delays may occur if I am non-compliant with policies or fail to complete the mandatory sections of this form*</t>
  </si>
  <si>
    <r>
      <rPr>
        <b/>
        <sz val="10"/>
        <color rgb="FF0D0D0D"/>
        <rFont val="Helvetica"/>
      </rPr>
      <t>Step 1:</t>
    </r>
    <r>
      <rPr>
        <sz val="10"/>
        <color rgb="FF0D0D0D"/>
        <rFont val="Helvetica"/>
      </rPr>
      <t xml:space="preserve"> This step aims to determine the appropriate payment procedure. It involves a series of questions aimed at clarifying the payment process. For further guidance, please refer to the Payroll Office (Timesheets Bureau team) and Accounts Payable responsibilities.</t>
    </r>
  </si>
  <si>
    <t xml:space="preserve">(Q6) If you answered YES to question 4 and provided your Payroll ID, please confirm if any of your personal details have changed since your last payment. This includes, but is not limited to, changes in address, contact information, or banking details.*	</t>
  </si>
  <si>
    <t>No (Skip Q.3 to Q.6 - Go to Step 2)</t>
  </si>
  <si>
    <t>No - Go to step 3 as no changes to my personal and bank details</t>
  </si>
  <si>
    <t>Yes - Only enter details that have changed in step 2</t>
  </si>
  <si>
    <t>No (Skip Q.5 and Q.6 and go to step 2)</t>
  </si>
  <si>
    <t>If you're receiving payment via Accounts Payable or if this is your first setup by the University of Galway HR department, please complete step 2 in its entirety. Step 2 includes submitting all required information for payment processing.</t>
  </si>
  <si>
    <t xml:space="preserve">(Q1) Are you a resident in Republic of Ireland for Tax purposes?* </t>
  </si>
  <si>
    <t>(Q3) If you're not a tax resident of the Republic of Ireland, do you have an Irish PPS number?*</t>
  </si>
  <si>
    <t>(Q5) If YES to Q.4, please provide your unique University of Galway payroll ID number. This is essential for Payroll (Timesheet Bureau) payment processing.*</t>
  </si>
  <si>
    <t>Surname*</t>
  </si>
  <si>
    <t>Date of Birth*</t>
  </si>
  <si>
    <t>Gender*</t>
  </si>
  <si>
    <t>Nationality*</t>
  </si>
  <si>
    <t>Home Address Line 1*</t>
  </si>
  <si>
    <t>Home Address Line 2*</t>
  </si>
  <si>
    <t>City*</t>
  </si>
  <si>
    <t>Eircode / Post Code*</t>
  </si>
  <si>
    <t>Country*</t>
  </si>
  <si>
    <t>Phone Number*</t>
  </si>
  <si>
    <t>Email Address*</t>
  </si>
  <si>
    <t>Male</t>
  </si>
  <si>
    <t>Female</t>
  </si>
  <si>
    <t>Prefer not to say</t>
  </si>
  <si>
    <t>Personal Details*</t>
  </si>
  <si>
    <t>Irish Tax details*</t>
  </si>
  <si>
    <t>PPS Number*</t>
  </si>
  <si>
    <t>PRSI Class*</t>
  </si>
  <si>
    <t>Bank Details*</t>
  </si>
  <si>
    <t>Name of Account Holder*</t>
  </si>
  <si>
    <t>SEPA Payment Transfers: Ireland/ UK / EU</t>
  </si>
  <si>
    <t>Bank Name*</t>
  </si>
  <si>
    <t>Bank Address line 1*</t>
  </si>
  <si>
    <t>Bank Address line 2*</t>
  </si>
  <si>
    <t>Bank City*</t>
  </si>
  <si>
    <t>IBAN*</t>
  </si>
  <si>
    <t>Bank Swift/BIC*</t>
  </si>
  <si>
    <t>SEPA Payment Transfers:UK</t>
  </si>
  <si>
    <t>Bank Account No.*</t>
  </si>
  <si>
    <t>Bank Sort Code No.*</t>
  </si>
  <si>
    <t>For all other worldwide payments (Outside EU)</t>
  </si>
  <si>
    <t>I Confirm Bank Accepts International Transfers*</t>
  </si>
  <si>
    <t>Bank Routing Number*</t>
  </si>
  <si>
    <r>
      <rPr>
        <b/>
        <sz val="11"/>
        <color rgb="FF1C31CE"/>
        <rFont val="Helvetica"/>
      </rPr>
      <t>Refer to our '</t>
    </r>
    <r>
      <rPr>
        <b/>
        <u/>
        <sz val="11"/>
        <color rgb="FF1C31CE"/>
        <rFont val="Helvetica"/>
      </rPr>
      <t>Bank Account Details</t>
    </r>
    <r>
      <rPr>
        <b/>
        <sz val="11"/>
        <color rgb="FF1C31CE"/>
        <rFont val="Helvetica"/>
      </rPr>
      <t>' page</t>
    </r>
  </si>
  <si>
    <t>This field is automatically populated based on the information provided under the section 'Completing the form correctly'.</t>
  </si>
  <si>
    <t>This field will be automatically populated based on the information provided in Q5, step 1</t>
  </si>
  <si>
    <t>Step 3: Quality Programme Reviewers Detail of Work Undertaken</t>
  </si>
  <si>
    <t xml:space="preserve">Step 4: Expenses if applicable (must be converted to Euro)  - Provide all receipts to the approver of this payment					</t>
  </si>
  <si>
    <t>Programme Review - (Full days visiting the University of Galway as a programme reviewer (Undergraduate/Taught Masters/Research Masters)</t>
  </si>
  <si>
    <t>Enter the number of days worked by the Quality Programme Reviewer for payment*</t>
  </si>
  <si>
    <t>Automatically populated based on payment process (see Step 1)</t>
  </si>
  <si>
    <t>Please provide travel details*</t>
  </si>
  <si>
    <t>Could you please provide the purpose of your recent trip as an Quality Programme Reviewers?*</t>
  </si>
  <si>
    <t>Time of Departure:*</t>
  </si>
  <si>
    <t>Date of Departure:*</t>
  </si>
  <si>
    <t>Departure from Ireland as per flight:*</t>
  </si>
  <si>
    <t>Time of Arrival:*</t>
  </si>
  <si>
    <t>Date of Arrival:*</t>
  </si>
  <si>
    <t>Arrival in Ireland as per flight:*</t>
  </si>
  <si>
    <t>Please provide the time in 'hh:mm' format using the 24-hour clock (e.g., 9:15, 19:35).</t>
  </si>
  <si>
    <t>Summary of above</t>
  </si>
  <si>
    <t>Accommodation: Number of Nights Stayed</t>
  </si>
  <si>
    <t>1 Night</t>
  </si>
  <si>
    <t>2 Nights</t>
  </si>
  <si>
    <t>3 Nights</t>
  </si>
  <si>
    <t>Quality Programme Reviewer: Please Enter Self-Funded Expenses in accordance with University of Galway Policies</t>
  </si>
  <si>
    <t>Examples of Expenses Below</t>
  </si>
  <si>
    <t>GBP United Kingdom</t>
  </si>
  <si>
    <t>USD United States of America</t>
  </si>
  <si>
    <t>Meals (Receipted) instead of using subsistence unvouched rates (see QA302 Policy)</t>
  </si>
  <si>
    <t>CAD Canada</t>
  </si>
  <si>
    <t>EUR Euro Member Countries</t>
  </si>
  <si>
    <t>Motor Travel Reimbursement: The reimbursement rate for motor travel within Ireland is 41.8 cents per kilometer. In all other cases, public transport should be used, as per QA302 policy.</t>
  </si>
  <si>
    <r>
      <rPr>
        <b/>
        <sz val="12"/>
        <rFont val="Helvetica"/>
      </rPr>
      <t xml:space="preserve">Rate / Amount </t>
    </r>
    <r>
      <rPr>
        <b/>
        <sz val="11"/>
        <rFont val="Helvetica"/>
      </rPr>
      <t xml:space="preserve">
</t>
    </r>
    <r>
      <rPr>
        <sz val="9"/>
        <rFont val="Helvetica"/>
      </rPr>
      <t>(Euro)</t>
    </r>
  </si>
  <si>
    <r>
      <rPr>
        <b/>
        <sz val="12"/>
        <rFont val="Helvetica"/>
      </rPr>
      <t>Exp. Amount</t>
    </r>
    <r>
      <rPr>
        <sz val="12"/>
        <rFont val="Helvetica"/>
      </rPr>
      <t xml:space="preserve"> </t>
    </r>
    <r>
      <rPr>
        <sz val="9"/>
        <rFont val="Helvetica"/>
      </rPr>
      <t xml:space="preserve">
(Euro) </t>
    </r>
  </si>
  <si>
    <r>
      <rPr>
        <b/>
        <sz val="12"/>
        <rFont val="Helvetica"/>
      </rPr>
      <t>Enter from and to journey</t>
    </r>
    <r>
      <rPr>
        <b/>
        <sz val="11"/>
        <rFont val="Helvetica"/>
      </rPr>
      <t xml:space="preserve">
One way or return (Eircode advisable)</t>
    </r>
  </si>
  <si>
    <r>
      <rPr>
        <b/>
        <sz val="12"/>
        <color theme="1"/>
        <rFont val="Helvetica"/>
      </rPr>
      <t>Date Travel Commenced</t>
    </r>
    <r>
      <rPr>
        <b/>
        <sz val="11"/>
        <color theme="1"/>
        <rFont val="Helvetica"/>
      </rPr>
      <t xml:space="preserve">
</t>
    </r>
    <r>
      <rPr>
        <sz val="8"/>
        <color rgb="FF002060"/>
        <rFont val="Helvetica"/>
      </rPr>
      <t>(DD-MM-YYYY)</t>
    </r>
  </si>
  <si>
    <r>
      <rPr>
        <b/>
        <sz val="12"/>
        <rFont val="Helvetica"/>
      </rPr>
      <t xml:space="preserve">Pay Code </t>
    </r>
    <r>
      <rPr>
        <b/>
        <sz val="11"/>
        <rFont val="Helvetica"/>
      </rPr>
      <t xml:space="preserve">
</t>
    </r>
    <r>
      <rPr>
        <sz val="9"/>
        <rFont val="Helvetica"/>
      </rPr>
      <t>(For Payroll Use Only)</t>
    </r>
  </si>
  <si>
    <r>
      <rPr>
        <b/>
        <sz val="11"/>
        <color theme="1"/>
        <rFont val="Helvetica"/>
      </rPr>
      <t xml:space="preserve">If part of the fee is Taxable then the payment will be processed via payroll. </t>
    </r>
    <r>
      <rPr>
        <sz val="11"/>
        <color theme="1"/>
        <rFont val="Helvetica"/>
      </rPr>
      <t>Authoriser of the cost centre must ensure the form is complete in full, accurate, travel receipts are provided, adhere to University T&amp;S policy and rates. Then email this form to be processed by payroll (timesheets bureau team).</t>
    </r>
  </si>
  <si>
    <t>Programme Reviewer Visiting Fee (per day) €250</t>
  </si>
  <si>
    <r>
      <rPr>
        <b/>
        <sz val="10"/>
        <color rgb="FF0D0D0D"/>
        <rFont val="Helvetica"/>
      </rPr>
      <t xml:space="preserve">Step 3: </t>
    </r>
    <r>
      <rPr>
        <sz val="10"/>
        <color rgb="FF0D0D0D"/>
        <rFont val="Helvetica"/>
      </rPr>
      <t xml:space="preserve">Step 3: Quality Programme Reviewers Detail of Work Undertaken	</t>
    </r>
  </si>
  <si>
    <r>
      <rPr>
        <b/>
        <sz val="10"/>
        <color rgb="FF0D0D0D"/>
        <rFont val="Helvetica"/>
      </rPr>
      <t xml:space="preserve">Step 4: </t>
    </r>
    <r>
      <rPr>
        <sz val="10"/>
        <color rgb="FF0D0D0D"/>
        <rFont val="Helvetica"/>
      </rPr>
      <t xml:space="preserve">If applicable, expenses will be reimbursed for Quality Programme Reviewers  who incur travel expenses during their work. </t>
    </r>
  </si>
  <si>
    <r>
      <rPr>
        <b/>
        <sz val="10"/>
        <color rgb="FF0D0D0D"/>
        <rFont val="Helvetica"/>
      </rPr>
      <t xml:space="preserve">Step 5: </t>
    </r>
    <r>
      <rPr>
        <sz val="10"/>
        <color rgb="FF0D0D0D"/>
        <rFont val="Helvetica"/>
      </rPr>
      <t>Quality Programme Reviewers reviews and confirms claim summary.</t>
    </r>
  </si>
  <si>
    <t xml:space="preserve">Step 4: Expenses if applicable (must be converted to Euro)  - Provide all receipts to the approver of this payment </t>
  </si>
  <si>
    <t>Step 5: Please review and confirm the summary of your claim:</t>
  </si>
  <si>
    <t>Step 6: Budget holder or delegate approval</t>
  </si>
  <si>
    <t>TRAVELING EXPENSES POLICY OVERVIEW FOR QUALITY PROGRAMME REVIEWER</t>
  </si>
  <si>
    <t>POLICIES RELATED TO QUALITY PROGRAMME REVIEWER ROLE</t>
  </si>
  <si>
    <t xml:space="preserve"> [ Enter Journey details here ]	</t>
  </si>
  <si>
    <r>
      <rPr>
        <b/>
        <sz val="10"/>
        <color rgb="FF0D0D0D"/>
        <rFont val="Helvetica"/>
      </rPr>
      <t xml:space="preserve">Step 6: </t>
    </r>
    <r>
      <rPr>
        <sz val="10"/>
        <color rgb="FF0D0D0D"/>
        <rFont val="Helvetica"/>
      </rPr>
      <t>Approval / Budget holder or delegate is required on the form.</t>
    </r>
  </si>
  <si>
    <t>PROGRAMME REVIEWER PAYMENT FORM V3.0</t>
  </si>
  <si>
    <t xml:space="preserve">(Q.1) Are you a resident in Republic of Ireland for Tax purposes?* </t>
  </si>
  <si>
    <t>You are considered tax resident in Ireland if you spend 183 days or more in a single tax year, or 280 days or more across the current and previous tax years combined. If you spend 30 days or fewer in a tax year, you are not considered a tax resident.</t>
  </si>
  <si>
    <t>(Q.2) Did you travel to Republic of Ireland to perform any work-related duties or tasks?*</t>
  </si>
  <si>
    <t>(Q.3) If you're not a tax resident of the Republic of Ireland, do you have an Irish PPS number?*</t>
  </si>
  <si>
    <t xml:space="preserve">If you don’t provide a PPSN and register the University of Galway as your employer with Irish Revenue, the portion of your fee for time spent physically in Ireland will be taxed at 48% (40% PAYE and 8% USC). This tax may be relieved in your country of tax residence if a double taxation agreement exists with Ireland	</t>
  </si>
  <si>
    <t>(Q.4)  Have you been paid by the University of Galway Payroll Office before?*</t>
  </si>
  <si>
    <t>Note: Prior to Q2 2022, the University of Galway was known as the National University of Ireland Galway (NUIG)</t>
  </si>
  <si>
    <t>(Q.5) If YES to Q.4, please provide your unique University of Galway payroll ID number. This is essential for Payroll (Timesheet Bureau) payment processing*</t>
  </si>
  <si>
    <t>Your six-digit payroll number can be found in your bank transfer reference or in communications from the HR team at casualsetups@universityofgalway.ie</t>
  </si>
  <si>
    <r>
      <t xml:space="preserve">(Q.6) If you answered YES to question 4 and provided your Payroll ID, please confirm whether your personal details need to be updated since your last payment with Payroll. 
</t>
    </r>
    <r>
      <rPr>
        <sz val="9"/>
        <color rgb="FFC00000"/>
        <rFont val="Helvetica"/>
      </rPr>
      <t>(Step 3 must be completed in full if you are being paid via Accounts Payable, if this is your first Payroll setup, or if your bank details have changed)</t>
    </r>
  </si>
  <si>
    <t>Quality Programme Reviewers Name (as per bank account)*</t>
  </si>
  <si>
    <t>Personal Email Address*</t>
  </si>
  <si>
    <t>If PRSI class is not specified, our default setting will be A1</t>
  </si>
  <si>
    <t xml:space="preserve">If you don’t provide a PPSN and register the University of Galway as your employer with Irish Revenue, the portion of your fee for time spent physically in Ireland will be taxed at 48% (40% PAYE and 8% USC).	</t>
  </si>
  <si>
    <t>Note: Our HR/Payroll system does not support customizing bank file names. The name associated with your profile will be used as the name for the bank file.</t>
  </si>
  <si>
    <t>Bank Account No.</t>
  </si>
  <si>
    <t>Bank Sort Code No.</t>
  </si>
  <si>
    <t xml:space="preserve">We have experienced difficulties with international transfers to USA Credit Union in the past. Could you please confirm if your bank accepts international transfers? If applicable, please ensure that all fields below are completed.		</t>
  </si>
  <si>
    <t>Claim cannot be processed without date of work (dd/mmm/yy)</t>
  </si>
  <si>
    <t>The arrival date must be on or after January 1, 2025, and not in the future</t>
  </si>
  <si>
    <t>The departure date must be after the arrival date</t>
  </si>
  <si>
    <t>Original receipts, such as VAT receipts, are mandatory for submission in accordance with QA302. Credit card slips and booking confirmations alone are not accepted as valid proof of payment</t>
  </si>
  <si>
    <t>Please retain all original, valid travel receipts for auditing purposes. Credit card slips and booking confirmations alone are not accepted as valid proof of payment. The approver will verify that all submitted receipts comply with the policies listed below.</t>
  </si>
  <si>
    <r>
      <t xml:space="preserve">Starting Point of your journey:*
</t>
    </r>
    <r>
      <rPr>
        <sz val="11"/>
        <rFont val="Helvetica"/>
      </rPr>
      <t>(post code/ eir code)</t>
    </r>
  </si>
  <si>
    <t>For QPR with Personal travel - please maintain date &amp; time of arrival &amp; departure that would have occurred without the personal travel element</t>
  </si>
  <si>
    <t>If Overseas Travel - enter date &amp; time of arrival into Republic of Ireland
If within ROI - date &amp; time of journey commencement</t>
  </si>
  <si>
    <t>If Overseas Travel - enter date &amp; time of departure from  Republic of Ireland
If within ROI - date &amp; time of journey commencement (leaving campus)</t>
  </si>
  <si>
    <t>Flight/train/bus/taxi</t>
  </si>
  <si>
    <t>Taxi as per QA302 Policy</t>
  </si>
  <si>
    <t>If you stayed overnight in Ireland, please specify the hotel name and address, along with the number of nights stayed*</t>
  </si>
  <si>
    <t>NB: This reimbursement process is intended exclusively for Quality Programme Reviewers. Please indicate whether your travel expenses were self-funded, partially or fully covered by another institution (including details of any contributions), or arranged by the University of Galway through Travel Management Service.
You should also specify the dates you were on campus, any personal travel dates, and include information about any accompanying guests*</t>
  </si>
  <si>
    <t>Please confirm whether the University of Galway booked or covered any of your expenses*</t>
  </si>
  <si>
    <t xml:space="preserve">I confirm the primary purpose of this claim was to act as an Quality Programme Reviewers that any personal aspect to this trip did not result in additional costs to this expenses claim and that I will retain documentary evidence of the same*	</t>
  </si>
  <si>
    <t>I confirm that I have read and understood the University of Galway’s QA304 policy on the reimbursement of travel and subsistence costs to non-university staff and students, and I comply with its expense reporting guidelines*</t>
  </si>
  <si>
    <t>Ignore this section and proceed to Step 5</t>
  </si>
  <si>
    <r>
      <rPr>
        <sz val="12"/>
        <color theme="0"/>
        <rFont val="Helvetica"/>
      </rPr>
      <t xml:space="preserve">Please refer to the 'Expenses' tab for details about the reimbursement policy regarding accommodation (click </t>
    </r>
    <r>
      <rPr>
        <u/>
        <sz val="12"/>
        <color theme="0"/>
        <rFont val="Helvetica"/>
      </rPr>
      <t>here</t>
    </r>
    <r>
      <rPr>
        <sz val="12"/>
        <color theme="0"/>
        <rFont val="Helvetica"/>
      </rPr>
      <t>)</t>
    </r>
  </si>
  <si>
    <t>Parking, Tolls, Fuel costs as outlined on QA303 Policy</t>
  </si>
  <si>
    <t>Visa Application Fees: Please include a justification in your email</t>
  </si>
  <si>
    <t>Not Reported to Revenue</t>
  </si>
  <si>
    <t>Please refer to QA303 Sustainable Travel Policy which covers the use of personal transport.
Public transport must be used on all occasions.
Please explain why you did not use public transportation and choose to drive.
Please note where it is considered that public transport was available your mileage claim will be rejected*</t>
  </si>
  <si>
    <t xml:space="preserve">Confirm if you have business motor insurance as outlined in QA303, section 2.3*	</t>
  </si>
  <si>
    <t>*Required for payroll processing if mileage is being claimed</t>
  </si>
  <si>
    <t>Air Travel, Bus, Rail &amp; Ferry Travel, Taxi, Privately Hired Transport, Parking, Tolls, Fuel costs</t>
  </si>
  <si>
    <t>Accommodation, Meals (Receipted) instead of using subsistence unvouched rates (see QA302 Policy)</t>
  </si>
  <si>
    <t>Overall Expenses Grand Total</t>
  </si>
  <si>
    <t>Revenue Subcategory for ERR Submission</t>
  </si>
  <si>
    <t>Fee Grand Total (EURO)</t>
  </si>
  <si>
    <r>
      <t xml:space="preserve">Fee </t>
    </r>
    <r>
      <rPr>
        <b/>
        <sz val="11"/>
        <color theme="1"/>
        <rFont val="Helvetica"/>
      </rPr>
      <t xml:space="preserve">Taxable </t>
    </r>
    <r>
      <rPr>
        <sz val="11"/>
        <color theme="1"/>
        <rFont val="Helvetica"/>
      </rPr>
      <t xml:space="preserve">in Ireland </t>
    </r>
  </si>
  <si>
    <r>
      <t xml:space="preserve">Fee </t>
    </r>
    <r>
      <rPr>
        <b/>
        <sz val="11"/>
        <color theme="1"/>
        <rFont val="Helvetica"/>
      </rPr>
      <t>Non -Taxable</t>
    </r>
    <r>
      <rPr>
        <sz val="11"/>
        <color theme="1"/>
        <rFont val="Helvetica"/>
      </rPr>
      <t xml:space="preserve"> in Ireland</t>
    </r>
  </si>
  <si>
    <t>Form processed by the Payroll Office (Timesheets Bureau Team). Payments are subject to taxation, while expenses are claimable according to QA302_3_4 Sustainable Travel Policy.</t>
  </si>
  <si>
    <t>Form processed by the Accounts Payable Team. Payments are tax-free, and expenses are not applicable.</t>
  </si>
  <si>
    <t>The approver must email the fully reviewed timesheet and all supporting expense receipts (if applicable) to the Bureau by 5:00 p.m. on the 5th of each month (or the previous Friday if the 5th falls on a weekend). For the December payroll, the deadline is November 28th, 2025.Incomplete or inaccurate submissions may result in exclusion from the scheduled payroll. Please ensure compliance with the QA302_3_4 Sustainable Travel Policy.</t>
  </si>
  <si>
    <r>
      <t xml:space="preserve">Quality Programme Reviews are carried out locally by academic units e.g. Schools, in line with </t>
    </r>
    <r>
      <rPr>
        <b/>
        <u/>
        <sz val="14"/>
        <color theme="0"/>
        <rFont val="Helvetica"/>
      </rPr>
      <t>QA006 Review of Taught Programmes</t>
    </r>
  </si>
  <si>
    <r>
      <rPr>
        <b/>
        <sz val="11"/>
        <color theme="1"/>
        <rFont val="Helvetica"/>
      </rPr>
      <t>If there is no taxable fee then the payment will be processed via AP</t>
    </r>
    <r>
      <rPr>
        <sz val="11"/>
        <color theme="1"/>
        <rFont val="Helvetica"/>
      </rPr>
      <t>. Authoriser of the cost centre must ensure the form is fully completed and accurate. Then email this form to be processed by accounts payable.</t>
    </r>
  </si>
  <si>
    <t>Requested By:*</t>
  </si>
  <si>
    <t>Authorised By (Budget Holder):*</t>
  </si>
  <si>
    <t>Cost Centre:*</t>
  </si>
  <si>
    <t>Date Authorised:*</t>
  </si>
  <si>
    <t>Responsible for processing claims for Quality Programme Reviewers who:
• Did not travel to Ireland for work duties, and
• Are not Irish tax residents.
Payments to these individuals are tax-free, with no expenses payable.
While these payments aren’t taxed in Ireland, individuals remain responsible for any taxes owed in their home country.</t>
  </si>
  <si>
    <r>
      <rPr>
        <b/>
        <sz val="10"/>
        <rFont val="Helvetica"/>
      </rPr>
      <t>PPS Number</t>
    </r>
    <r>
      <rPr>
        <sz val="10"/>
        <rFont val="Helvetica"/>
      </rPr>
      <t xml:space="preserve">
If you don’t provide a PPSN and register the University of Galway as your employer with Irish Revenue, the portion of your fee for time spent physically in Ireland will be taxed at 48% (40% PAYE and 8% USC). This tax may be relieved in your country of tax residence if a double taxation agreement exists with Ireland	</t>
    </r>
  </si>
  <si>
    <r>
      <t xml:space="preserve">(Q.6) If you answered YES to question 4 and provided your Payroll ID, please confirm whether your personal details need to be updated since your last payment with Payroll. 
(Step 3 must be completed in full if you are being paid via Accounts Payable, if this is your first Payroll setup, or if your bank details have changed)
</t>
    </r>
    <r>
      <rPr>
        <sz val="10"/>
        <color rgb="FF0D0D0D"/>
        <rFont val="Helvetica"/>
      </rPr>
      <t xml:space="preserve">Options: 
Yes - Only enter details that have changed in step 2		
No - Go to step 3 as no changes to my personal and bank details	</t>
    </r>
  </si>
  <si>
    <r>
      <rPr>
        <b/>
        <sz val="10"/>
        <color rgb="FF0D0D0D"/>
        <rFont val="Helvetica"/>
      </rPr>
      <t xml:space="preserve">(Q.1) Are you a resident in Republic of Ireland for Tax purposes?* </t>
    </r>
    <r>
      <rPr>
        <sz val="10"/>
        <color rgb="FF0D0D0D"/>
        <rFont val="Helvetica"/>
      </rPr>
      <t xml:space="preserve">
-If ‘Yes’, you can skip Q.2 and Q.3, and your claim will be processed by the Payroll Timesheets Bureau.
-If ‘No’, you must answer Q.2.
</t>
    </r>
    <r>
      <rPr>
        <sz val="10"/>
        <color rgb="FF002060"/>
        <rFont val="Helvetica"/>
      </rPr>
      <t>You are considered tax resident in Ireland if you spend 183 days or more in a single tax year, or 280 days or more across the current and previous tax years combined. If you spend 30 days or fewer in a tax year, you are not considered a tax resident.</t>
    </r>
    <r>
      <rPr>
        <sz val="10"/>
        <color rgb="FF0D0D0D"/>
        <rFont val="Helvetica"/>
      </rPr>
      <t xml:space="preserve">
</t>
    </r>
    <r>
      <rPr>
        <b/>
        <sz val="10"/>
        <color rgb="FF0D0D0D"/>
        <rFont val="Helvetica"/>
      </rPr>
      <t xml:space="preserve">
(Q.2) Did you travel to Republic of Ireland to perform any work-related duties or tasks?*
</t>
    </r>
    <r>
      <rPr>
        <sz val="10"/>
        <color rgb="FF0D0D0D"/>
        <rFont val="Helvetica"/>
      </rPr>
      <t xml:space="preserve">- Applicable if you answer ‘No’ to Q.1, 
- If ‘Yes’ you must answer Q.3,
- If ‘No’ (Skip Q.3 to Q.5 - Go to Step 3)
</t>
    </r>
    <r>
      <rPr>
        <b/>
        <sz val="10"/>
        <color rgb="FF0D0D0D"/>
        <rFont val="Helvetica"/>
      </rPr>
      <t>(Q.3) If you're not a tax resident of the Republic of Ireland, do you have an Irish PPS number?*</t>
    </r>
    <r>
      <rPr>
        <sz val="10"/>
        <color rgb="FF0D0D0D"/>
        <rFont val="Helvetica"/>
      </rPr>
      <t xml:space="preserve">
- Applicable if you answer ‘Yes’ to Q.2, 
- If ‘Yes/No’ you must answer Q.4
</t>
    </r>
    <r>
      <rPr>
        <sz val="10"/>
        <color rgb="FFC00000"/>
        <rFont val="Helvetica"/>
      </rPr>
      <t xml:space="preserve">If you don’t provide a PPSN and register the University of Galway as your employer with Irish Revenue, the portion of your fee for time spent physically in Ireland will be taxed at 48% (40% PAYE and 8% USC). This tax may be relieved in your country of tax residence if a double taxation agreement exists with Ireland	
</t>
    </r>
    <r>
      <rPr>
        <sz val="10"/>
        <color rgb="FF0D0D0D"/>
        <rFont val="Helvetica"/>
      </rPr>
      <t xml:space="preserve">
</t>
    </r>
    <r>
      <rPr>
        <b/>
        <sz val="10"/>
        <color rgb="FF0D0D0D"/>
        <rFont val="Helvetica"/>
      </rPr>
      <t>(Q.4) Have you been paid by the University of Galway Payroll Office before?*</t>
    </r>
    <r>
      <rPr>
        <sz val="10"/>
        <color rgb="FF0D0D0D"/>
        <rFont val="Helvetica"/>
      </rPr>
      <t xml:space="preserve">
- Applicable if you had to answer Q.3, 
- If ‘Yes’ you must answer Q.5
- If ‘No’ (Skip Q.5 and go to step 3)
</t>
    </r>
    <r>
      <rPr>
        <sz val="10"/>
        <color rgb="FF002060"/>
        <rFont val="Helvetica"/>
      </rPr>
      <t>Note: Prior to Q2 2022, the University of Galway was known as the National University of Ireland Galway (NUIG)</t>
    </r>
    <r>
      <rPr>
        <sz val="10"/>
        <color rgb="FF0D0D0D"/>
        <rFont val="Helvetica"/>
      </rPr>
      <t xml:space="preserve">
</t>
    </r>
    <r>
      <rPr>
        <b/>
        <sz val="10"/>
        <color rgb="FF0D0D0D"/>
        <rFont val="Helvetica"/>
      </rPr>
      <t>(Q.5) If YES to Q.4, please provide your unique University of Galway payroll ID number. This is essential for Payroll (Timesheet Bureau) payment processing*</t>
    </r>
    <r>
      <rPr>
        <sz val="10"/>
        <color rgb="FF0D0D0D"/>
        <rFont val="Helvetica"/>
      </rPr>
      <t xml:space="preserve">
</t>
    </r>
    <r>
      <rPr>
        <sz val="10"/>
        <color rgb="FF002060"/>
        <rFont val="Helvetica"/>
      </rPr>
      <t>Your six-digit payroll number can be found in your bank transfer reference or in communications from the HR team at casualsetups@universityofgalway.ie</t>
    </r>
  </si>
  <si>
    <r>
      <rPr>
        <b/>
        <sz val="10"/>
        <rFont val="Helvetica"/>
      </rPr>
      <t>PRSI Class:</t>
    </r>
    <r>
      <rPr>
        <sz val="10"/>
        <rFont val="Helvetica"/>
      </rPr>
      <t xml:space="preserve">
- Relevant only for Irish tax residents or non-Irish tax residents working in Ireland
- PRSI depends on each individuals circumstances
- </t>
    </r>
    <r>
      <rPr>
        <b/>
        <sz val="10"/>
        <rFont val="Helvetica"/>
      </rPr>
      <t>Class M</t>
    </r>
    <r>
      <rPr>
        <sz val="10"/>
        <rFont val="Helvetica"/>
      </rPr>
      <t xml:space="preserve"> f</t>
    </r>
    <r>
      <rPr>
        <sz val="10"/>
        <color rgb="FFC00000"/>
        <rFont val="Helvetica"/>
      </rPr>
      <t>or non-tax residents with Irish income less than 5% of total worldwide income</t>
    </r>
    <r>
      <rPr>
        <sz val="10"/>
        <rFont val="Helvetica"/>
      </rPr>
      <t xml:space="preserve">
- </t>
    </r>
    <r>
      <rPr>
        <b/>
        <sz val="10"/>
        <rFont val="Helvetica"/>
      </rPr>
      <t>Class A1</t>
    </r>
    <r>
      <rPr>
        <sz val="10"/>
        <rFont val="Helvetica"/>
      </rPr>
      <t xml:space="preserve"> is the primary class for Irish residents
- </t>
    </r>
    <r>
      <rPr>
        <b/>
        <sz val="10"/>
        <rFont val="Helvetica"/>
      </rPr>
      <t>Class J</t>
    </r>
    <r>
      <rPr>
        <sz val="10"/>
        <rFont val="Helvetica"/>
      </rPr>
      <t xml:space="preserve"> applies if main employment is with another Irish public sector entity </t>
    </r>
    <r>
      <rPr>
        <sz val="9"/>
        <rFont val="Helvetica"/>
      </rPr>
      <t>and your PRSI class with that employer is D,B,C or H</t>
    </r>
  </si>
  <si>
    <r>
      <rPr>
        <b/>
        <sz val="10"/>
        <color theme="1"/>
        <rFont val="Helvetica"/>
      </rPr>
      <t xml:space="preserve">Bank Details:
</t>
    </r>
    <r>
      <rPr>
        <sz val="10"/>
        <color theme="1"/>
        <rFont val="Helvetica"/>
      </rPr>
      <t>- Note: Our HR/Payroll system does not support customizing bank file names. The name associated with your profile will be used as the name for the bank file.
- Provide SEPA bank details for payment processing, including a BIC and IBAN.
- While Accounts Payable can process payments to non-SEPA bank accounts, the payroll process requires. 
SEPA bank details in Euro currency. 
- For non-SEPA bank accounts: Ensure your bank accepts international payments and check for any additional fees that could be deducted from your payment.</t>
    </r>
    <r>
      <rPr>
        <b/>
        <sz val="10"/>
        <color theme="1"/>
        <rFont val="Helvetica"/>
      </rPr>
      <t xml:space="preserve">			</t>
    </r>
  </si>
  <si>
    <r>
      <t xml:space="preserve">
</t>
    </r>
    <r>
      <rPr>
        <b/>
        <sz val="10"/>
        <color theme="1"/>
        <rFont val="Helvetica"/>
      </rPr>
      <t xml:space="preserve">Expense Vouching: </t>
    </r>
    <r>
      <rPr>
        <sz val="10"/>
        <color theme="1"/>
        <rFont val="Helvetica"/>
      </rPr>
      <t xml:space="preserve">All expenses must be vouched for, meaning receipts must be provided and attached to the claim (QA302). Please retain all valid travel receipts (original receipts required; credit card slips and booking confirmations alone are not accepted as valid proof of payment) for auditing purposes.
</t>
    </r>
    <r>
      <rPr>
        <b/>
        <sz val="10"/>
        <color theme="1"/>
        <rFont val="Helvetica"/>
      </rPr>
      <t>Receipt Verification:</t>
    </r>
    <r>
      <rPr>
        <sz val="10"/>
        <color theme="1"/>
        <rFont val="Helvetica"/>
      </rPr>
      <t xml:space="preserve"> The approver will verify that all receipts are provided and compliant with the policies listed above.
</t>
    </r>
    <r>
      <rPr>
        <b/>
        <sz val="10"/>
        <color theme="1"/>
        <rFont val="Helvetica"/>
      </rPr>
      <t xml:space="preserve">Submission Deadline: </t>
    </r>
    <r>
      <rPr>
        <sz val="10"/>
        <color theme="1"/>
        <rFont val="Helvetica"/>
      </rPr>
      <t>Payment requests must be submitted within three months of the work date to ensure timely processing before the end of the academic cycle. Claims submitted after this deadline require written justification</t>
    </r>
  </si>
  <si>
    <r>
      <t>If an individual </t>
    </r>
    <r>
      <rPr>
        <u/>
        <sz val="10"/>
        <color rgb="FF1C31CE"/>
        <rFont val="Helvetica"/>
      </rPr>
      <t>does not have a PPSN</t>
    </r>
    <r>
      <rPr>
        <sz val="10"/>
        <color rgb="FF1C31CE"/>
        <rFont val="Helvetica"/>
      </rPr>
      <t>,</t>
    </r>
    <r>
      <rPr>
        <sz val="10"/>
        <color rgb="FF0D0D0D"/>
        <rFont val="Helvetica"/>
      </rPr>
      <t xml:space="preserve"> they must provide their name, permanent address and date of birth to the University to allow claims (fees and travel expenses) to be processed appropriately. It should be noted that emergency tax (currently, in 2025, 48% (40% PAYE and 8% USC)) will be applied to the element of one’s fee related to the time spent in the State.</t>
    </r>
  </si>
  <si>
    <t>Please note that the Payroll &amp; Expenses Office is not empowered to alter policies and procedures concerning expense claims. Our responsibility lies in verifying the provided information and ensuring that expenses comply with the University's guidelines and policies.</t>
  </si>
  <si>
    <t>Revenue’s ERR 2024 page</t>
  </si>
  <si>
    <t>Revenue Travel and subsistence</t>
  </si>
  <si>
    <r>
      <rPr>
        <b/>
        <sz val="10"/>
        <color theme="1"/>
        <rFont val="Helvetica"/>
      </rPr>
      <t xml:space="preserve">What do the University of Galway need to report? </t>
    </r>
    <r>
      <rPr>
        <sz val="10"/>
        <color theme="1"/>
        <rFont val="Helvetica"/>
      </rPr>
      <t xml:space="preserve">
The University of Galway must submit the following travel and subsistence items, including the date paid and the amount of each payment for:
- Travel vouched 
- Travel unvouched 
- Subsistence vouched</t>
    </r>
  </si>
  <si>
    <r>
      <rPr>
        <b/>
        <sz val="10"/>
        <color theme="1"/>
        <rFont val="Helvetica"/>
      </rPr>
      <t xml:space="preserve">University of Galway Reporting Requirements
Revenue Guidance: </t>
    </r>
    <r>
      <rPr>
        <sz val="10"/>
        <color theme="1"/>
        <rFont val="Helvetica"/>
      </rPr>
      <t>Travel and subsistence payments where an office holder or employee, in the performance of the duties of his/her office or employment, incurs expenses of travel and subsistence, such amounts can, subject to conditions, be reimbursed without deduction of PAYE, PRSI and USC. Guidance for this measure is available in TDM Part 05-01-06 Tax treatment of the reimbursement of expenses of travel and subsistence to office holders and employees.</t>
    </r>
  </si>
  <si>
    <t>Responsible for processing claims for Quality Programme Reviewers who:
• Travel to Ireland for work duties, or
• Are Irish tax residents with a PPS number.
Payments to these individuals are taxable, and they may claim expenses per QA006 and QA304 policies.
The fee portion for duties outside Ireland is not taxed in Ireland, but individuals remain responsible for taxes in their home country.
Tax deducted in Ireland may be offset against tax liabilities in their country of residence.</t>
  </si>
  <si>
    <r>
      <rPr>
        <b/>
        <sz val="10"/>
        <color rgb="FF0D0D0D"/>
        <rFont val="Helvetica"/>
      </rPr>
      <t xml:space="preserve">Step 2: </t>
    </r>
    <r>
      <rPr>
        <sz val="10"/>
        <color rgb="FF0D0D0D"/>
        <rFont val="Helvetica"/>
      </rPr>
      <t>Accurate personal and banking information must be provided for the setup of the Quality Programme Reviewers and for processing payments.</t>
    </r>
  </si>
  <si>
    <t>POLICIES RELATED TO QUALITY PROGRAMME REVIEWERS ROLE</t>
  </si>
  <si>
    <t>PAYROLL AND ACCOUNTS PAYABLE PROCESSING OVERVIEW FOR QUALITY PROGRAMME REVIEWERS</t>
  </si>
  <si>
    <t>For the calculation of mileage, please use Google Maps as this will provide the most efficient route to/from your destination, and is the method by which we will be completing our cross-checking.
If for any reason there are factors outside of your control which affect the travel route that Google Maps is providing (e.g., roadworks, road closures, etc.), and you must take a different route, please provide this explanation in the email.</t>
  </si>
  <si>
    <r>
      <rPr>
        <b/>
        <sz val="10"/>
        <rFont val="Helvetica"/>
      </rPr>
      <t xml:space="preserve">Motor Insurance: </t>
    </r>
    <r>
      <rPr>
        <sz val="10"/>
        <rFont val="Helvetica"/>
      </rPr>
      <t>Claimants are responsible for ensuring that they have adequate business motor insurance in place which indemnifies the University against all claims arising, while using private transport, on University business. The University cannot accept liability for any loss or damage resulting from the use of privately-owned transport on University business.</t>
    </r>
  </si>
  <si>
    <t>Please refer to QA303. The rate covers petrol/diesel, motor insurance for business use and other overheads where they use their own private car for business journeys and no suitable public transport is available within Ireland. An explanation for using their own transport must be provided with their claim. The KM rate can only be claimed for business journeys within Ireland. </t>
  </si>
  <si>
    <r>
      <t xml:space="preserve">Receipt Date
</t>
    </r>
    <r>
      <rPr>
        <sz val="8"/>
        <rFont val="Helvetica"/>
      </rPr>
      <t>(DD-MM-YYYY)</t>
    </r>
  </si>
  <si>
    <r>
      <rPr>
        <b/>
        <sz val="10"/>
        <rFont val="Helvetica"/>
      </rPr>
      <t xml:space="preserve">Scope of Reimbursement: </t>
    </r>
    <r>
      <rPr>
        <sz val="10"/>
        <rFont val="Helvetica"/>
      </rPr>
      <t xml:space="preserve">Only expenses essential to fulfilling Quality Programme Reviewers duties at the University of Galway will be reimbursed.
</t>
    </r>
    <r>
      <rPr>
        <b/>
        <sz val="10"/>
        <rFont val="Helvetica"/>
      </rPr>
      <t>Expense Documentation:</t>
    </r>
    <r>
      <rPr>
        <sz val="10"/>
        <rFont val="Helvetica"/>
      </rPr>
      <t xml:space="preserve">
- All expenses must be initially paid by the Quality Programme Reviewers and supported by original vouched receipts.
- Credit card slips alone are not accepted as valid proof of payment.
- Approvers must retain receipts for auditing and email them to the Timesheets Bureau.
</t>
    </r>
    <r>
      <rPr>
        <b/>
        <sz val="10"/>
        <rFont val="Helvetica"/>
      </rPr>
      <t xml:space="preserve">Reimbursement Process:
</t>
    </r>
    <r>
      <rPr>
        <sz val="10"/>
        <rFont val="Helvetica"/>
      </rPr>
      <t xml:space="preserve">- Quality Programme Reviewers can arrange their own accommodation and flights and submit claims using this form with supporting documents.
- Alternatively, College or School staff may arrange travel on their behalf. 
- The University does not make direct payments to hotels, travel agencies, or third parties.
</t>
    </r>
    <r>
      <rPr>
        <b/>
        <sz val="10"/>
        <rFont val="Helvetica"/>
      </rPr>
      <t>Currency Conversion:</t>
    </r>
    <r>
      <rPr>
        <sz val="10"/>
        <rFont val="Helvetica"/>
      </rPr>
      <t xml:space="preserve"> Convert all expenses to Euro using the Xe Currency Converter, applying the exchange rate from the receipt date.
</t>
    </r>
    <r>
      <rPr>
        <b/>
        <sz val="10"/>
        <rFont val="Helvetica"/>
      </rPr>
      <t>Transportation:</t>
    </r>
    <r>
      <rPr>
        <sz val="10"/>
        <rFont val="Helvetica"/>
      </rPr>
      <t xml:space="preserve"> Use the most economical transport available - standard or economy class for flights, and public transport for ground travel.
</t>
    </r>
    <r>
      <rPr>
        <b/>
        <sz val="10"/>
        <rFont val="Helvetica"/>
      </rPr>
      <t xml:space="preserve">Motor Travel: </t>
    </r>
    <r>
      <rPr>
        <sz val="10"/>
        <rFont val="Helvetica"/>
      </rPr>
      <t xml:space="preserve">Reimbursement is €0.418 per kilometer traveled within Ireland. Mileage outside Ireland requires justification and will be considered case-by-case.
</t>
    </r>
    <r>
      <rPr>
        <b/>
        <sz val="10"/>
        <rFont val="Helvetica"/>
      </rPr>
      <t>Prohibited Expenses:</t>
    </r>
    <r>
      <rPr>
        <sz val="10"/>
        <rFont val="Helvetica"/>
      </rPr>
      <t xml:space="preserve"> Alcoholic beverages are not eligible for reimbursement.</t>
    </r>
  </si>
  <si>
    <t>Bus Travel as per QA303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</si>
</sst>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6" formatCode="&quot;€&quot;#,##0;[Red]\-&quot;€&quot;#,##0"/>
    <numFmt numFmtId="43" formatCode="_-* #,##0.00_-;\-* #,##0.00_-;_-* &quot;-&quot;??_-;_-@_-"/>
    <numFmt numFmtId="164" formatCode="&quot;€&quot;#,##0.00"/>
    <numFmt numFmtId="165" formatCode="&quot;€&quot;#,##0"/>
    <numFmt numFmtId="166" formatCode="0;[Red]0"/>
    <numFmt numFmtId="167" formatCode="0.00000"/>
    <numFmt numFmtId="168" formatCode="&quot;€&quot;#,##0.0"/>
  </numFmts>
  <fonts count="135">
    <font>
      <sz val="11"/>
      <color theme="1"/>
      <name val="Franklin Gothic Book"/>
      <family val="2"/>
      <scheme val="minor"/>
    </font>
    <font>
      <sz val="8"/>
      <name val="Franklin Gothic Book"/>
      <family val="2"/>
      <scheme val="minor"/>
    </font>
    <font>
      <sz val="14"/>
      <color theme="1"/>
      <name val="Arial"/>
      <family val="2"/>
    </font>
    <font>
      <u/>
      <sz val="11"/>
      <color theme="10"/>
      <name val="Franklin Gothic Book"/>
      <family val="2"/>
      <scheme val="minor"/>
    </font>
    <font>
      <sz val="12"/>
      <name val="Arial"/>
      <family val="2"/>
    </font>
    <font>
      <b/>
      <u/>
      <sz val="11"/>
      <name val="Arial"/>
      <family val="2"/>
    </font>
    <font>
      <b/>
      <u/>
      <sz val="14"/>
      <color rgb="FF1C31CE"/>
      <name val="Arial"/>
      <family val="2"/>
    </font>
    <font>
      <b/>
      <u/>
      <sz val="12"/>
      <color theme="1"/>
      <name val="Franklin Gothic Book"/>
      <family val="2"/>
      <scheme val="minor"/>
    </font>
    <font>
      <sz val="10"/>
      <name val="Arial"/>
      <family val="2"/>
    </font>
    <font>
      <sz val="11"/>
      <color rgb="FF000000"/>
      <name val="Franklin Gothic Book"/>
      <family val="2"/>
      <scheme val="minor"/>
    </font>
    <font>
      <u/>
      <sz val="11"/>
      <color theme="10"/>
      <name val="Calibri"/>
      <family val="2"/>
    </font>
    <font>
      <b/>
      <sz val="12"/>
      <color theme="0"/>
      <name val="Arial"/>
      <family val="2"/>
    </font>
    <font>
      <b/>
      <sz val="11"/>
      <color theme="0"/>
      <name val="Franklin Gothic Book"/>
      <family val="2"/>
      <scheme val="minor"/>
    </font>
    <font>
      <sz val="11"/>
      <color rgb="FFFF0000"/>
      <name val="Franklin Gothic Book"/>
      <family val="2"/>
      <scheme val="minor"/>
    </font>
    <font>
      <b/>
      <sz val="11"/>
      <color theme="1"/>
      <name val="Franklin Gothic Book"/>
      <family val="2"/>
      <scheme val="minor"/>
    </font>
    <font>
      <b/>
      <sz val="20"/>
      <color rgb="FFFF0000"/>
      <name val="Franklin Gothic Book"/>
      <family val="2"/>
      <scheme val="minor"/>
    </font>
    <font>
      <b/>
      <sz val="18"/>
      <color rgb="FF00B050"/>
      <name val="Franklin Gothic Book"/>
      <family val="2"/>
      <scheme val="minor"/>
    </font>
    <font>
      <b/>
      <sz val="11"/>
      <color theme="0"/>
      <name val="Arial"/>
      <family val="2"/>
    </font>
    <font>
      <sz val="11"/>
      <color theme="1"/>
      <name val="Calibri"/>
      <family val="2"/>
    </font>
    <font>
      <sz val="11"/>
      <color rgb="FFFF0000"/>
      <name val="Calibri"/>
      <family val="2"/>
    </font>
    <font>
      <sz val="11"/>
      <name val="Franklin Gothic Book"/>
      <family val="2"/>
      <scheme val="minor"/>
    </font>
    <font>
      <sz val="11"/>
      <name val="Calibri"/>
      <family val="2"/>
    </font>
    <font>
      <b/>
      <sz val="11"/>
      <color theme="1"/>
      <name val="Calibri"/>
      <family val="2"/>
    </font>
    <font>
      <sz val="12"/>
      <color theme="1"/>
      <name val="Franklin Gothic Book"/>
      <family val="2"/>
      <scheme val="minor"/>
    </font>
    <font>
      <sz val="11"/>
      <color theme="1"/>
      <name val="Franklin Gothic Book"/>
      <family val="2"/>
      <scheme val="minor"/>
    </font>
    <font>
      <u/>
      <sz val="10"/>
      <color theme="10"/>
      <name val="Arial"/>
      <family val="2"/>
    </font>
    <font>
      <sz val="10"/>
      <name val="Arial"/>
      <family val="2"/>
    </font>
    <font>
      <sz val="11"/>
      <name val="Helvetica"/>
    </font>
    <font>
      <sz val="10"/>
      <name val="Helvetica"/>
    </font>
    <font>
      <b/>
      <sz val="18"/>
      <color theme="0"/>
      <name val="Helvetica"/>
    </font>
    <font>
      <b/>
      <sz val="14"/>
      <color theme="1"/>
      <name val="Helvetica"/>
    </font>
    <font>
      <b/>
      <u/>
      <sz val="13"/>
      <color rgb="FF1C31CE"/>
      <name val="Helvetica"/>
    </font>
    <font>
      <b/>
      <sz val="12"/>
      <color theme="1"/>
      <name val="Helvetica"/>
    </font>
    <font>
      <b/>
      <sz val="11"/>
      <name val="Helvetica"/>
    </font>
    <font>
      <b/>
      <sz val="16"/>
      <color theme="1"/>
      <name val="Helvetica"/>
    </font>
    <font>
      <sz val="11"/>
      <color theme="1"/>
      <name val="Helvetica"/>
    </font>
    <font>
      <sz val="14"/>
      <color theme="1"/>
      <name val="Helvetica"/>
    </font>
    <font>
      <b/>
      <sz val="9"/>
      <color rgb="FF002060"/>
      <name val="Helvetica"/>
    </font>
    <font>
      <sz val="12"/>
      <color theme="1"/>
      <name val="Helvetica"/>
    </font>
    <font>
      <b/>
      <sz val="10"/>
      <color rgb="FF002060"/>
      <name val="Helvetica"/>
    </font>
    <font>
      <b/>
      <sz val="11"/>
      <color theme="1"/>
      <name val="Helvetica"/>
    </font>
    <font>
      <b/>
      <sz val="11"/>
      <color rgb="FFC00000"/>
      <name val="Helvetica"/>
    </font>
    <font>
      <b/>
      <sz val="12"/>
      <name val="Helvetica"/>
    </font>
    <font>
      <sz val="12"/>
      <name val="Helvetica"/>
    </font>
    <font>
      <sz val="11"/>
      <color rgb="FF002060"/>
      <name val="Helvetica"/>
    </font>
    <font>
      <sz val="12"/>
      <color rgb="FF002060"/>
      <name val="Helvetica"/>
    </font>
    <font>
      <b/>
      <sz val="14"/>
      <name val="Helvetica"/>
    </font>
    <font>
      <b/>
      <sz val="12"/>
      <color rgb="FFFF0000"/>
      <name val="Helvetica"/>
    </font>
    <font>
      <b/>
      <sz val="20"/>
      <name val="Helvetica"/>
    </font>
    <font>
      <b/>
      <sz val="16"/>
      <color theme="0"/>
      <name val="Helvetica"/>
    </font>
    <font>
      <b/>
      <u/>
      <sz val="16"/>
      <name val="Helvetica"/>
    </font>
    <font>
      <b/>
      <sz val="10"/>
      <color rgb="FFC00000"/>
      <name val="Helvetica"/>
    </font>
    <font>
      <sz val="10"/>
      <color theme="1"/>
      <name val="Helvetica"/>
    </font>
    <font>
      <u/>
      <sz val="12"/>
      <color rgb="FF1C31CE"/>
      <name val="Helvetica"/>
    </font>
    <font>
      <b/>
      <u/>
      <sz val="9"/>
      <color rgb="FF1C31CE"/>
      <name val="Helvetica"/>
    </font>
    <font>
      <b/>
      <sz val="9"/>
      <color rgb="FFC00000"/>
      <name val="Helvetica"/>
    </font>
    <font>
      <b/>
      <sz val="12"/>
      <color rgb="FFC00000"/>
      <name val="Helvetica"/>
    </font>
    <font>
      <b/>
      <sz val="14"/>
      <color theme="0"/>
      <name val="Helvetica"/>
    </font>
    <font>
      <b/>
      <u/>
      <sz val="12"/>
      <name val="Helvetica"/>
    </font>
    <font>
      <sz val="8"/>
      <color rgb="FFC00000"/>
      <name val="Helvetica"/>
    </font>
    <font>
      <sz val="16"/>
      <color theme="1"/>
      <name val="Helvetica"/>
    </font>
    <font>
      <sz val="14"/>
      <name val="Helvetica"/>
    </font>
    <font>
      <b/>
      <u/>
      <sz val="14"/>
      <color rgb="FF1C31CE"/>
      <name val="Helvetica"/>
    </font>
    <font>
      <b/>
      <u/>
      <sz val="18"/>
      <color rgb="FF1C31CE"/>
      <name val="Helvetica"/>
    </font>
    <font>
      <b/>
      <sz val="20"/>
      <color rgb="FFC00000"/>
      <name val="Helvetica"/>
    </font>
    <font>
      <sz val="20"/>
      <name val="Helvetica"/>
    </font>
    <font>
      <sz val="10.5"/>
      <color rgb="FF002060"/>
      <name val="Helvetica"/>
    </font>
    <font>
      <b/>
      <sz val="16"/>
      <name val="Helvetica"/>
    </font>
    <font>
      <b/>
      <sz val="16"/>
      <color rgb="FF1C31CE"/>
      <name val="Helvetica"/>
    </font>
    <font>
      <b/>
      <sz val="12"/>
      <color rgb="FF1C31CE"/>
      <name val="Helvetica"/>
    </font>
    <font>
      <b/>
      <u/>
      <sz val="12"/>
      <color rgb="FF1C31CE"/>
      <name val="Helvetica"/>
    </font>
    <font>
      <b/>
      <sz val="12"/>
      <color rgb="FFFF0000"/>
      <name val="Franklin Gothic Book"/>
      <family val="2"/>
      <scheme val="minor"/>
    </font>
    <font>
      <b/>
      <sz val="12"/>
      <color rgb="FF002060"/>
      <name val="Helvetica"/>
    </font>
    <font>
      <b/>
      <sz val="18"/>
      <name val="Helvetica"/>
    </font>
    <font>
      <u/>
      <sz val="11"/>
      <color rgb="FF1C31CE"/>
      <name val="Franklin Gothic Book"/>
      <family val="2"/>
      <scheme val="minor"/>
    </font>
    <font>
      <sz val="10.5"/>
      <name val="Helvetica"/>
    </font>
    <font>
      <b/>
      <sz val="11"/>
      <color rgb="FF161616"/>
      <name val="Segoe UI"/>
      <family val="2"/>
    </font>
    <font>
      <sz val="11"/>
      <color rgb="FF161616"/>
      <name val="Segoe UI"/>
      <family val="2"/>
    </font>
    <font>
      <b/>
      <sz val="15"/>
      <color theme="0"/>
      <name val="Helvetica"/>
    </font>
    <font>
      <b/>
      <sz val="10"/>
      <color rgb="FFFF0000"/>
      <name val="Franklin Gothic Book"/>
      <family val="2"/>
      <scheme val="minor"/>
    </font>
    <font>
      <sz val="9"/>
      <color rgb="FF1C31CE"/>
      <name val="Helvetica"/>
    </font>
    <font>
      <u/>
      <sz val="9"/>
      <color rgb="FF1C31CE"/>
      <name val="Helvetica"/>
    </font>
    <font>
      <sz val="11"/>
      <color theme="1"/>
      <name val="Arial"/>
      <family val="2"/>
    </font>
    <font>
      <b/>
      <sz val="13"/>
      <name val="Helvetica"/>
    </font>
    <font>
      <sz val="9"/>
      <color rgb="FF002060"/>
      <name val="Helvetica"/>
    </font>
    <font>
      <sz val="8"/>
      <name val="Helvetica"/>
    </font>
    <font>
      <b/>
      <sz val="8"/>
      <color rgb="FFC00000"/>
      <name val="Helvetica"/>
    </font>
    <font>
      <b/>
      <sz val="15"/>
      <color theme="3"/>
      <name val="Franklin Gothic Book"/>
      <family val="2"/>
      <scheme val="minor"/>
    </font>
    <font>
      <b/>
      <sz val="13"/>
      <color rgb="FF1C31CE"/>
      <name val="Helvetica"/>
    </font>
    <font>
      <sz val="13"/>
      <color theme="1"/>
      <name val="Helvetica"/>
    </font>
    <font>
      <sz val="13"/>
      <color theme="1"/>
      <name val="Franklin Gothic Book"/>
      <family val="2"/>
      <scheme val="minor"/>
    </font>
    <font>
      <b/>
      <sz val="12"/>
      <color theme="0"/>
      <name val="Helvetica"/>
    </font>
    <font>
      <b/>
      <u/>
      <sz val="11"/>
      <color rgb="FF1C31CE"/>
      <name val="Helvetica"/>
    </font>
    <font>
      <b/>
      <sz val="10"/>
      <color theme="1"/>
      <name val="Helvetica"/>
    </font>
    <font>
      <sz val="10"/>
      <color rgb="FF0D0D0D"/>
      <name val="Helvetica"/>
    </font>
    <font>
      <b/>
      <sz val="10"/>
      <color rgb="FF0D0D0D"/>
      <name val="Helvetica"/>
    </font>
    <font>
      <sz val="10"/>
      <color rgb="FF002060"/>
      <name val="Helvetica"/>
    </font>
    <font>
      <b/>
      <sz val="10"/>
      <name val="Helvetica"/>
    </font>
    <font>
      <b/>
      <u/>
      <sz val="10"/>
      <color rgb="FF1C31CE"/>
      <name val="Helvetica"/>
    </font>
    <font>
      <sz val="9"/>
      <name val="Helvetica"/>
    </font>
    <font>
      <u/>
      <sz val="10"/>
      <color rgb="FF1C31CE"/>
      <name val="Helvetica"/>
    </font>
    <font>
      <sz val="10"/>
      <color rgb="FF1C31CE"/>
      <name val="Helvetica"/>
    </font>
    <font>
      <b/>
      <sz val="11"/>
      <color rgb="FF1C31CE"/>
      <name val="Helvetica"/>
    </font>
    <font>
      <sz val="11"/>
      <color rgb="FF1C31CE"/>
      <name val="Helvetica"/>
    </font>
    <font>
      <sz val="10"/>
      <color theme="1"/>
      <name val="Franklin Gothic Book"/>
      <family val="2"/>
      <scheme val="minor"/>
    </font>
    <font>
      <u/>
      <sz val="10"/>
      <name val="Helvetica"/>
    </font>
    <font>
      <b/>
      <u/>
      <sz val="12"/>
      <color theme="0"/>
      <name val="Helvetica"/>
    </font>
    <font>
      <b/>
      <sz val="13"/>
      <color theme="1"/>
      <name val="Helvetica"/>
    </font>
    <font>
      <b/>
      <sz val="10"/>
      <color rgb="FFFF0000"/>
      <name val="Helvetica"/>
    </font>
    <font>
      <sz val="9"/>
      <color rgb="FFC00000"/>
      <name val="Helvetica"/>
    </font>
    <font>
      <sz val="10"/>
      <color rgb="FFC00000"/>
      <name val="Helvetica"/>
    </font>
    <font>
      <b/>
      <sz val="22"/>
      <name val="Helvetica"/>
    </font>
    <font>
      <u/>
      <sz val="12"/>
      <color theme="0"/>
      <name val="Helvetica"/>
    </font>
    <font>
      <b/>
      <u/>
      <sz val="11"/>
      <name val="Helvetica"/>
    </font>
    <font>
      <sz val="15"/>
      <color theme="1"/>
      <name val="Helvetica"/>
    </font>
    <font>
      <sz val="8"/>
      <color rgb="FF002060"/>
      <name val="Helvetica"/>
    </font>
    <font>
      <sz val="8"/>
      <color rgb="FFC00000"/>
      <name val="Franklin Gothic Book"/>
      <family val="2"/>
      <scheme val="minor"/>
    </font>
    <font>
      <sz val="12"/>
      <color theme="0"/>
      <name val="Helvetica"/>
    </font>
    <font>
      <sz val="12"/>
      <color rgb="FFFF0000"/>
      <name val="Helvetica"/>
    </font>
    <font>
      <b/>
      <sz val="11"/>
      <color rgb="FF002060"/>
      <name val="Helvetica"/>
    </font>
    <font>
      <sz val="10.5"/>
      <color theme="1"/>
      <name val="Helvetica"/>
    </font>
    <font>
      <sz val="10.5"/>
      <color theme="1"/>
      <name val="Helvetica#"/>
    </font>
    <font>
      <sz val="20"/>
      <color rgb="FFC00000"/>
      <name val="Helvetica"/>
    </font>
    <font>
      <b/>
      <sz val="11"/>
      <color theme="0"/>
      <name val="Helvetica"/>
    </font>
    <font>
      <b/>
      <u/>
      <sz val="14"/>
      <name val="Helvetica"/>
    </font>
    <font>
      <b/>
      <sz val="10.5"/>
      <name val="Helvetica"/>
    </font>
    <font>
      <sz val="10"/>
      <color rgb="FF434341"/>
      <name val="Arial"/>
      <family val="2"/>
    </font>
    <font>
      <b/>
      <sz val="10.5"/>
      <color rgb="FFC00000"/>
      <name val="Helvetica"/>
    </font>
    <font>
      <b/>
      <u/>
      <sz val="14"/>
      <color rgb="FFC00000"/>
      <name val="Helvetica"/>
    </font>
    <font>
      <u/>
      <sz val="14"/>
      <color theme="0"/>
      <name val="Helvetica"/>
    </font>
    <font>
      <b/>
      <u/>
      <sz val="14"/>
      <color theme="0"/>
      <name val="Helvetica"/>
    </font>
    <font>
      <sz val="16"/>
      <name val="Helvetica"/>
    </font>
    <font>
      <b/>
      <sz val="13"/>
      <color theme="0"/>
      <name val="Helvetica"/>
    </font>
    <font>
      <b/>
      <sz val="10"/>
      <color theme="0"/>
      <name val="Helvetica"/>
    </font>
    <font>
      <u/>
      <sz val="11"/>
      <color rgb="FF1C31CE"/>
      <name val="Helvetica"/>
    </font>
  </fonts>
  <fills count="23">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rgb="FFA4C8FE"/>
        <bgColor indexed="64"/>
      </patternFill>
    </fill>
    <fill>
      <patternFill patternType="solid">
        <fgColor theme="1"/>
        <bgColor indexed="64"/>
      </patternFill>
    </fill>
    <fill>
      <patternFill patternType="solid">
        <fgColor rgb="FFFFFF00"/>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rgb="FF0070C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9.9978637043366805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002060"/>
        <bgColor indexed="64"/>
      </patternFill>
    </fill>
    <fill>
      <patternFill patternType="solid">
        <fgColor rgb="FFC00000"/>
        <bgColor indexed="64"/>
      </patternFill>
    </fill>
    <fill>
      <patternFill patternType="solid">
        <fgColor theme="3"/>
        <bgColor indexed="64"/>
      </patternFill>
    </fill>
  </fills>
  <borders count="6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theme="3"/>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theme="3"/>
      </left>
      <right/>
      <top style="thin">
        <color theme="6"/>
      </top>
      <bottom style="medium">
        <color indexed="64"/>
      </bottom>
      <diagonal/>
    </border>
    <border>
      <left style="thin">
        <color theme="3"/>
      </left>
      <right/>
      <top/>
      <bottom style="thin">
        <color theme="6"/>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theme="6" tint="0.59996337778862885"/>
      </right>
      <top/>
      <bottom style="medium">
        <color indexed="64"/>
      </bottom>
      <diagonal/>
    </border>
    <border>
      <left style="thin">
        <color theme="6" tint="0.59996337778862885"/>
      </left>
      <right style="medium">
        <color indexed="64"/>
      </right>
      <top/>
      <bottom style="medium">
        <color indexed="64"/>
      </bottom>
      <diagonal/>
    </border>
    <border>
      <left style="thin">
        <color theme="3"/>
      </left>
      <right style="thin">
        <color theme="3"/>
      </right>
      <top/>
      <bottom style="thin">
        <color theme="3"/>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theme="3"/>
      </left>
      <right style="thin">
        <color theme="3"/>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3"/>
      </left>
      <right/>
      <top style="medium">
        <color indexed="64"/>
      </top>
      <bottom style="medium">
        <color indexed="64"/>
      </bottom>
      <diagonal/>
    </border>
    <border>
      <left/>
      <right style="thin">
        <color theme="6" tint="0.59996337778862885"/>
      </right>
      <top style="medium">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bottom style="thick">
        <color theme="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ck">
        <color theme="4"/>
      </bottom>
      <diagonal/>
    </border>
    <border>
      <left/>
      <right/>
      <top style="medium">
        <color indexed="64"/>
      </top>
      <bottom style="thick">
        <color theme="4"/>
      </bottom>
      <diagonal/>
    </border>
    <border>
      <left/>
      <right style="medium">
        <color indexed="64"/>
      </right>
      <top style="medium">
        <color indexed="64"/>
      </top>
      <bottom style="thick">
        <color theme="4"/>
      </bottom>
      <diagonal/>
    </border>
    <border>
      <left style="medium">
        <color indexed="64"/>
      </left>
      <right/>
      <top/>
      <bottom style="thick">
        <color theme="4"/>
      </bottom>
      <diagonal/>
    </border>
    <border>
      <left/>
      <right style="medium">
        <color indexed="64"/>
      </right>
      <top/>
      <bottom style="thick">
        <color theme="4"/>
      </bottom>
      <diagonal/>
    </border>
    <border>
      <left style="thin">
        <color indexed="64"/>
      </left>
      <right/>
      <top/>
      <bottom style="thin">
        <color indexed="64"/>
      </bottom>
      <diagonal/>
    </border>
    <border>
      <left/>
      <right style="thin">
        <color indexed="64"/>
      </right>
      <top/>
      <bottom style="thin">
        <color indexed="64"/>
      </bottom>
      <diagonal/>
    </border>
    <border>
      <left/>
      <right/>
      <top style="thick">
        <color theme="4"/>
      </top>
      <bottom/>
      <diagonal/>
    </border>
    <border>
      <left style="thin">
        <color indexed="64"/>
      </left>
      <right style="thin">
        <color indexed="64"/>
      </right>
      <top/>
      <bottom style="medium">
        <color indexed="64"/>
      </bottom>
      <diagonal/>
    </border>
  </borders>
  <cellStyleXfs count="11">
    <xf numFmtId="0" fontId="0" fillId="0" borderId="0"/>
    <xf numFmtId="0" fontId="3" fillId="0" borderId="0" applyNumberFormat="0" applyFill="0" applyBorder="0" applyAlignment="0" applyProtection="0"/>
    <xf numFmtId="0" fontId="10" fillId="0" borderId="0" applyNumberFormat="0" applyFill="0" applyBorder="0" applyAlignment="0" applyProtection="0">
      <alignment vertical="top"/>
      <protection locked="0"/>
    </xf>
    <xf numFmtId="0" fontId="8" fillId="0" borderId="0"/>
    <xf numFmtId="0" fontId="25" fillId="0" borderId="0" applyNumberFormat="0" applyFill="0" applyBorder="0" applyAlignment="0" applyProtection="0">
      <alignment vertical="top"/>
      <protection locked="0"/>
    </xf>
    <xf numFmtId="0" fontId="24" fillId="0" borderId="0"/>
    <xf numFmtId="0" fontId="26"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7" fillId="0" borderId="45" applyNumberFormat="0" applyFill="0" applyAlignment="0" applyProtection="0"/>
  </cellStyleXfs>
  <cellXfs count="646">
    <xf numFmtId="0" fontId="0" fillId="0" borderId="0" xfId="0"/>
    <xf numFmtId="0" fontId="4" fillId="4" borderId="10" xfId="0" applyFont="1" applyFill="1" applyBorder="1" applyAlignment="1">
      <alignment wrapText="1"/>
    </xf>
    <xf numFmtId="0" fontId="4" fillId="4" borderId="10" xfId="0" applyFont="1" applyFill="1" applyBorder="1" applyAlignment="1">
      <alignment vertical="center" wrapText="1"/>
    </xf>
    <xf numFmtId="0" fontId="5" fillId="4" borderId="10" xfId="1" applyFont="1" applyFill="1" applyBorder="1" applyAlignment="1" applyProtection="1">
      <alignment wrapText="1"/>
    </xf>
    <xf numFmtId="0" fontId="0" fillId="0" borderId="0" xfId="0" applyAlignment="1">
      <alignment horizontal="center"/>
    </xf>
    <xf numFmtId="0" fontId="4" fillId="4" borderId="10" xfId="0" applyFont="1" applyFill="1" applyBorder="1" applyAlignment="1">
      <alignment horizontal="left" wrapText="1"/>
    </xf>
    <xf numFmtId="0" fontId="0" fillId="6" borderId="0" xfId="0" applyFill="1" applyAlignment="1">
      <alignment horizontal="center"/>
    </xf>
    <xf numFmtId="0" fontId="0" fillId="0" borderId="0" xfId="0" applyAlignment="1">
      <alignment horizontal="left"/>
    </xf>
    <xf numFmtId="0" fontId="4" fillId="4" borderId="1" xfId="0" applyFont="1" applyFill="1" applyBorder="1" applyAlignment="1">
      <alignment wrapText="1"/>
    </xf>
    <xf numFmtId="0" fontId="0" fillId="0" borderId="0" xfId="0" applyAlignment="1">
      <alignment horizontal="center" wrapText="1"/>
    </xf>
    <xf numFmtId="0" fontId="0" fillId="0" borderId="0" xfId="0" applyAlignment="1">
      <alignment wrapText="1"/>
    </xf>
    <xf numFmtId="15" fontId="6" fillId="8" borderId="18" xfId="1" applyNumberFormat="1" applyFont="1" applyFill="1" applyBorder="1" applyAlignment="1" applyProtection="1">
      <alignment vertical="center" wrapText="1"/>
    </xf>
    <xf numFmtId="15" fontId="6" fillId="8" borderId="19" xfId="1" applyNumberFormat="1" applyFont="1" applyFill="1" applyBorder="1" applyAlignment="1" applyProtection="1">
      <alignment vertical="center" wrapText="1"/>
    </xf>
    <xf numFmtId="0" fontId="2" fillId="4" borderId="4" xfId="0" applyFont="1" applyFill="1" applyBorder="1" applyAlignment="1">
      <alignment vertical="center" wrapText="1"/>
    </xf>
    <xf numFmtId="0" fontId="11" fillId="5" borderId="2" xfId="0" applyFont="1" applyFill="1" applyBorder="1" applyAlignment="1" applyProtection="1">
      <alignment vertical="center" wrapText="1"/>
      <protection hidden="1"/>
    </xf>
    <xf numFmtId="0" fontId="9"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pplyProtection="1">
      <alignment vertical="top" wrapText="1"/>
      <protection hidden="1"/>
    </xf>
    <xf numFmtId="0" fontId="0" fillId="0" borderId="0" xfId="0" applyAlignment="1" applyProtection="1">
      <alignment vertical="top"/>
      <protection hidden="1"/>
    </xf>
    <xf numFmtId="0" fontId="15" fillId="0" borderId="0" xfId="0" applyFont="1" applyAlignment="1" applyProtection="1">
      <alignment vertical="top" wrapText="1"/>
      <protection hidden="1"/>
    </xf>
    <xf numFmtId="0" fontId="16" fillId="0" borderId="0" xfId="0" applyFont="1" applyAlignment="1" applyProtection="1">
      <alignment vertical="top"/>
      <protection hidden="1"/>
    </xf>
    <xf numFmtId="0" fontId="17" fillId="9" borderId="0" xfId="0" applyFont="1" applyFill="1" applyAlignment="1" applyProtection="1">
      <alignment vertical="top" wrapText="1"/>
      <protection hidden="1"/>
    </xf>
    <xf numFmtId="0" fontId="12" fillId="9" borderId="0" xfId="0" applyFont="1" applyFill="1" applyAlignment="1" applyProtection="1">
      <alignment vertical="top" wrapText="1"/>
      <protection hidden="1"/>
    </xf>
    <xf numFmtId="0" fontId="0" fillId="0" borderId="4" xfId="0" applyBorder="1" applyAlignment="1" applyProtection="1">
      <alignment vertical="top" wrapText="1"/>
      <protection hidden="1"/>
    </xf>
    <xf numFmtId="0" fontId="18" fillId="0" borderId="4" xfId="0" applyFont="1" applyBorder="1" applyAlignment="1" applyProtection="1">
      <alignment vertical="top" wrapText="1"/>
      <protection hidden="1"/>
    </xf>
    <xf numFmtId="0" fontId="13" fillId="6" borderId="4" xfId="0" applyFont="1" applyFill="1" applyBorder="1" applyAlignment="1" applyProtection="1">
      <alignment vertical="top" wrapText="1"/>
      <protection hidden="1"/>
    </xf>
    <xf numFmtId="0" fontId="14" fillId="10" borderId="4" xfId="0" applyFont="1" applyFill="1" applyBorder="1" applyAlignment="1" applyProtection="1">
      <alignment vertical="top" wrapText="1"/>
      <protection hidden="1"/>
    </xf>
    <xf numFmtId="0" fontId="14" fillId="10" borderId="0" xfId="0" applyFont="1" applyFill="1" applyAlignment="1" applyProtection="1">
      <alignment vertical="top" wrapText="1"/>
      <protection hidden="1"/>
    </xf>
    <xf numFmtId="0" fontId="14" fillId="10" borderId="0" xfId="0" applyFont="1" applyFill="1" applyAlignment="1" applyProtection="1">
      <alignment vertical="top"/>
      <protection hidden="1"/>
    </xf>
    <xf numFmtId="0" fontId="0" fillId="10" borderId="4" xfId="0" applyFill="1" applyBorder="1" applyAlignment="1" applyProtection="1">
      <alignment vertical="top" wrapText="1"/>
      <protection hidden="1"/>
    </xf>
    <xf numFmtId="0" fontId="0" fillId="10" borderId="0" xfId="0" applyFill="1" applyAlignment="1" applyProtection="1">
      <alignment vertical="top" wrapText="1"/>
      <protection hidden="1"/>
    </xf>
    <xf numFmtId="0" fontId="0" fillId="10" borderId="0" xfId="0" applyFill="1" applyAlignment="1" applyProtection="1">
      <alignment vertical="top"/>
      <protection hidden="1"/>
    </xf>
    <xf numFmtId="0" fontId="0" fillId="6" borderId="4" xfId="0" applyFill="1" applyBorder="1" applyAlignment="1" applyProtection="1">
      <alignment vertical="top" wrapText="1"/>
      <protection hidden="1"/>
    </xf>
    <xf numFmtId="0" fontId="14" fillId="11" borderId="4" xfId="0" applyFont="1" applyFill="1" applyBorder="1" applyAlignment="1" applyProtection="1">
      <alignment vertical="top" wrapText="1"/>
      <protection hidden="1"/>
    </xf>
    <xf numFmtId="0" fontId="13" fillId="0" borderId="4" xfId="0" applyFont="1" applyBorder="1" applyAlignment="1" applyProtection="1">
      <alignment vertical="top" wrapText="1"/>
      <protection hidden="1"/>
    </xf>
    <xf numFmtId="0" fontId="19" fillId="6" borderId="4" xfId="0" applyFont="1" applyFill="1" applyBorder="1" applyAlignment="1" applyProtection="1">
      <alignment vertical="top" wrapText="1"/>
      <protection hidden="1"/>
    </xf>
    <xf numFmtId="0" fontId="20" fillId="0" borderId="4" xfId="0" applyFont="1" applyBorder="1" applyAlignment="1" applyProtection="1">
      <alignment vertical="top" wrapText="1"/>
      <protection hidden="1"/>
    </xf>
    <xf numFmtId="0" fontId="21" fillId="0" borderId="4" xfId="0" applyFont="1" applyBorder="1" applyAlignment="1" applyProtection="1">
      <alignment vertical="top" wrapText="1"/>
      <protection hidden="1"/>
    </xf>
    <xf numFmtId="0" fontId="0" fillId="12" borderId="4" xfId="0" applyFill="1" applyBorder="1" applyAlignment="1" applyProtection="1">
      <alignment vertical="top" wrapText="1"/>
      <protection hidden="1"/>
    </xf>
    <xf numFmtId="0" fontId="0" fillId="0" borderId="4" xfId="0" applyBorder="1"/>
    <xf numFmtId="0" fontId="18" fillId="12" borderId="4" xfId="0" applyFont="1" applyFill="1" applyBorder="1" applyAlignment="1" applyProtection="1">
      <alignment vertical="top" wrapText="1"/>
      <protection hidden="1"/>
    </xf>
    <xf numFmtId="0" fontId="0" fillId="0" borderId="0" xfId="0" applyAlignment="1">
      <alignment horizontal="left" wrapText="1"/>
    </xf>
    <xf numFmtId="0" fontId="14" fillId="13" borderId="4" xfId="0" applyFont="1" applyFill="1" applyBorder="1" applyAlignment="1" applyProtection="1">
      <alignment vertical="top" wrapText="1"/>
      <protection hidden="1"/>
    </xf>
    <xf numFmtId="0" fontId="22" fillId="13" borderId="4" xfId="0" applyFont="1" applyFill="1" applyBorder="1" applyAlignment="1" applyProtection="1">
      <alignment vertical="top" wrapText="1"/>
      <protection hidden="1"/>
    </xf>
    <xf numFmtId="0" fontId="0" fillId="14" borderId="4" xfId="0" applyFill="1" applyBorder="1" applyAlignment="1" applyProtection="1">
      <alignment vertical="top" wrapText="1"/>
      <protection hidden="1"/>
    </xf>
    <xf numFmtId="0" fontId="18" fillId="14" borderId="4" xfId="0" applyFont="1" applyFill="1" applyBorder="1" applyAlignment="1" applyProtection="1">
      <alignment vertical="top" wrapText="1"/>
      <protection hidden="1"/>
    </xf>
    <xf numFmtId="0" fontId="0" fillId="8" borderId="4" xfId="0" applyFill="1" applyBorder="1" applyAlignment="1" applyProtection="1">
      <alignment vertical="top" wrapText="1"/>
      <protection hidden="1"/>
    </xf>
    <xf numFmtId="0" fontId="18" fillId="8" borderId="4" xfId="0" applyFont="1" applyFill="1" applyBorder="1" applyAlignment="1" applyProtection="1">
      <alignment vertical="top" wrapText="1"/>
      <protection hidden="1"/>
    </xf>
    <xf numFmtId="0" fontId="14" fillId="0" borderId="4" xfId="0" applyFont="1" applyBorder="1" applyAlignment="1" applyProtection="1">
      <alignment vertical="top" wrapText="1"/>
      <protection hidden="1"/>
    </xf>
    <xf numFmtId="0" fontId="0" fillId="0" borderId="4" xfId="0" applyBorder="1" applyAlignment="1" applyProtection="1">
      <alignment vertical="top"/>
      <protection hidden="1"/>
    </xf>
    <xf numFmtId="0" fontId="0" fillId="2" borderId="4" xfId="0" applyFill="1" applyBorder="1" applyAlignment="1" applyProtection="1">
      <alignment vertical="top" wrapText="1"/>
      <protection hidden="1"/>
    </xf>
    <xf numFmtId="0" fontId="18" fillId="11" borderId="4" xfId="0" applyFont="1" applyFill="1" applyBorder="1" applyAlignment="1" applyProtection="1">
      <alignment vertical="top" wrapText="1"/>
      <protection hidden="1"/>
    </xf>
    <xf numFmtId="0" fontId="0" fillId="0" borderId="26" xfId="0" applyBorder="1" applyAlignment="1" applyProtection="1">
      <alignment vertical="top" wrapText="1"/>
      <protection hidden="1"/>
    </xf>
    <xf numFmtId="0" fontId="0" fillId="0" borderId="27" xfId="0" applyBorder="1" applyAlignment="1" applyProtection="1">
      <alignment vertical="top" wrapText="1"/>
      <protection hidden="1"/>
    </xf>
    <xf numFmtId="0" fontId="9" fillId="0" borderId="0" xfId="0" applyFont="1" applyAlignment="1">
      <alignment horizontal="center" vertical="center" wrapText="1"/>
    </xf>
    <xf numFmtId="0" fontId="0" fillId="0" borderId="4" xfId="0" applyBorder="1" applyAlignment="1" applyProtection="1">
      <alignment horizontal="left" vertical="top" wrapText="1"/>
      <protection hidden="1"/>
    </xf>
    <xf numFmtId="0" fontId="18" fillId="0" borderId="4" xfId="0" applyFont="1" applyBorder="1" applyAlignment="1" applyProtection="1">
      <alignment horizontal="left" vertical="top" wrapText="1"/>
      <protection hidden="1"/>
    </xf>
    <xf numFmtId="0" fontId="14" fillId="16" borderId="4" xfId="0" applyFont="1" applyFill="1" applyBorder="1" applyAlignment="1" applyProtection="1">
      <alignment vertical="top" wrapText="1"/>
      <protection hidden="1"/>
    </xf>
    <xf numFmtId="0" fontId="0" fillId="16" borderId="4" xfId="0" applyFill="1" applyBorder="1" applyAlignment="1" applyProtection="1">
      <alignment vertical="top" wrapText="1"/>
      <protection hidden="1"/>
    </xf>
    <xf numFmtId="0" fontId="11" fillId="5" borderId="0" xfId="0" applyFont="1" applyFill="1" applyAlignment="1" applyProtection="1">
      <alignment vertical="center" wrapText="1"/>
      <protection hidden="1"/>
    </xf>
    <xf numFmtId="0" fontId="0" fillId="14" borderId="0" xfId="0" applyFill="1" applyAlignment="1">
      <alignment vertical="center" wrapText="1"/>
    </xf>
    <xf numFmtId="0" fontId="9" fillId="14" borderId="0" xfId="0" applyFont="1" applyFill="1" applyAlignment="1">
      <alignment horizontal="center" vertical="center" wrapText="1"/>
    </xf>
    <xf numFmtId="0" fontId="48" fillId="0" borderId="0" xfId="0" applyFont="1" applyAlignment="1" applyProtection="1">
      <alignment horizontal="center" vertical="center" wrapText="1"/>
      <protection hidden="1"/>
    </xf>
    <xf numFmtId="0" fontId="35" fillId="0" borderId="0" xfId="0" applyFont="1" applyAlignment="1" applyProtection="1">
      <alignment wrapText="1"/>
      <protection hidden="1"/>
    </xf>
    <xf numFmtId="0" fontId="35" fillId="0" borderId="0" xfId="0" applyFont="1" applyAlignment="1" applyProtection="1">
      <alignment vertical="center" wrapText="1"/>
      <protection hidden="1"/>
    </xf>
    <xf numFmtId="0" fontId="35" fillId="0" borderId="0" xfId="0" applyFont="1" applyAlignment="1" applyProtection="1">
      <alignment horizontal="left" vertical="center" wrapText="1"/>
      <protection hidden="1"/>
    </xf>
    <xf numFmtId="0" fontId="27" fillId="0" borderId="0" xfId="0" applyFont="1" applyAlignment="1" applyProtection="1">
      <alignment wrapText="1"/>
      <protection hidden="1"/>
    </xf>
    <xf numFmtId="0" fontId="27" fillId="0" borderId="0" xfId="0" applyFont="1" applyAlignment="1" applyProtection="1">
      <alignment horizontal="left" wrapText="1"/>
      <protection hidden="1"/>
    </xf>
    <xf numFmtId="0" fontId="35" fillId="0" borderId="0" xfId="0" applyFont="1" applyAlignment="1" applyProtection="1">
      <alignment horizontal="center" vertical="center" wrapText="1"/>
      <protection hidden="1"/>
    </xf>
    <xf numFmtId="0" fontId="35" fillId="0" borderId="0" xfId="0" applyFont="1" applyAlignment="1" applyProtection="1">
      <alignment horizontal="left" vertical="top" wrapText="1"/>
      <protection hidden="1"/>
    </xf>
    <xf numFmtId="0" fontId="38" fillId="0" borderId="0" xfId="0" applyFont="1" applyAlignment="1" applyProtection="1">
      <alignment wrapText="1"/>
      <protection hidden="1"/>
    </xf>
    <xf numFmtId="0" fontId="36" fillId="0" borderId="0" xfId="0" applyFont="1" applyAlignment="1" applyProtection="1">
      <alignment wrapText="1"/>
      <protection hidden="1"/>
    </xf>
    <xf numFmtId="0" fontId="38" fillId="0" borderId="0" xfId="0" applyFont="1" applyAlignment="1" applyProtection="1">
      <alignment vertical="center" wrapText="1"/>
      <protection hidden="1"/>
    </xf>
    <xf numFmtId="0" fontId="38" fillId="0" borderId="0" xfId="0" applyFont="1" applyAlignment="1" applyProtection="1">
      <alignment horizontal="left" wrapText="1"/>
      <protection hidden="1"/>
    </xf>
    <xf numFmtId="0" fontId="60" fillId="0" borderId="0" xfId="0" applyFont="1" applyAlignment="1" applyProtection="1">
      <alignment vertical="center" wrapText="1"/>
      <protection hidden="1"/>
    </xf>
    <xf numFmtId="0" fontId="60" fillId="0" borderId="0" xfId="0" applyFont="1" applyAlignment="1" applyProtection="1">
      <alignment wrapText="1"/>
      <protection hidden="1"/>
    </xf>
    <xf numFmtId="0" fontId="27" fillId="0" borderId="0" xfId="0" applyFont="1" applyProtection="1">
      <protection hidden="1"/>
    </xf>
    <xf numFmtId="0" fontId="28" fillId="0" borderId="0" xfId="0" applyFont="1" applyAlignment="1" applyProtection="1">
      <alignment horizontal="left" wrapText="1"/>
      <protection hidden="1"/>
    </xf>
    <xf numFmtId="0" fontId="27" fillId="2" borderId="0" xfId="0" applyFont="1" applyFill="1" applyAlignment="1" applyProtection="1">
      <alignment wrapText="1"/>
      <protection hidden="1"/>
    </xf>
    <xf numFmtId="0" fontId="29" fillId="0" borderId="0" xfId="0" applyFont="1" applyAlignment="1" applyProtection="1">
      <alignment horizontal="center" vertical="center" wrapText="1"/>
      <protection hidden="1"/>
    </xf>
    <xf numFmtId="0" fontId="31" fillId="0" borderId="0" xfId="1" applyFont="1" applyFill="1" applyBorder="1" applyAlignment="1" applyProtection="1">
      <alignment horizontal="center" vertical="center" wrapText="1"/>
      <protection hidden="1"/>
    </xf>
    <xf numFmtId="0" fontId="33" fillId="0" borderId="0" xfId="0" applyFont="1" applyAlignment="1" applyProtection="1">
      <alignment horizontal="left" vertical="center" wrapText="1"/>
      <protection hidden="1"/>
    </xf>
    <xf numFmtId="0" fontId="32" fillId="4" borderId="2" xfId="0" applyFont="1" applyFill="1" applyBorder="1" applyAlignment="1" applyProtection="1">
      <alignment wrapText="1"/>
      <protection hidden="1"/>
    </xf>
    <xf numFmtId="0" fontId="39" fillId="4" borderId="2" xfId="0" applyFont="1" applyFill="1" applyBorder="1" applyAlignment="1" applyProtection="1">
      <alignment horizontal="left" vertical="center" wrapText="1"/>
      <protection hidden="1"/>
    </xf>
    <xf numFmtId="0" fontId="39" fillId="4" borderId="0" xfId="0" applyFont="1" applyFill="1" applyAlignment="1" applyProtection="1">
      <alignment horizontal="left" vertical="center" wrapText="1"/>
      <protection hidden="1"/>
    </xf>
    <xf numFmtId="0" fontId="42" fillId="4" borderId="2" xfId="0" applyFont="1" applyFill="1" applyBorder="1" applyAlignment="1" applyProtection="1">
      <alignment horizontal="left" vertical="center" wrapText="1"/>
      <protection hidden="1"/>
    </xf>
    <xf numFmtId="0" fontId="44" fillId="4" borderId="14" xfId="0" applyFont="1" applyFill="1" applyBorder="1" applyAlignment="1" applyProtection="1">
      <alignment vertical="center" wrapText="1"/>
      <protection hidden="1"/>
    </xf>
    <xf numFmtId="0" fontId="43" fillId="4" borderId="2" xfId="0" applyFont="1" applyFill="1" applyBorder="1" applyAlignment="1" applyProtection="1">
      <alignment vertical="center" wrapText="1"/>
      <protection hidden="1"/>
    </xf>
    <xf numFmtId="0" fontId="43" fillId="4" borderId="0" xfId="0" applyFont="1" applyFill="1" applyAlignment="1" applyProtection="1">
      <alignment vertical="center" wrapText="1"/>
      <protection hidden="1"/>
    </xf>
    <xf numFmtId="0" fontId="43" fillId="4" borderId="14" xfId="0" applyFont="1" applyFill="1" applyBorder="1" applyAlignment="1" applyProtection="1">
      <alignment vertical="center" wrapText="1"/>
      <protection hidden="1"/>
    </xf>
    <xf numFmtId="0" fontId="45" fillId="0" borderId="0" xfId="0" applyFont="1" applyAlignment="1" applyProtection="1">
      <alignment horizontal="left" vertical="center" wrapText="1"/>
      <protection hidden="1"/>
    </xf>
    <xf numFmtId="0" fontId="47" fillId="0" borderId="0" xfId="0" applyFont="1" applyAlignment="1" applyProtection="1">
      <alignment horizontal="center" vertical="center" wrapText="1"/>
      <protection hidden="1"/>
    </xf>
    <xf numFmtId="0" fontId="35" fillId="0" borderId="0" xfId="0" applyFont="1" applyAlignment="1" applyProtection="1">
      <alignment horizontal="left" wrapText="1"/>
      <protection hidden="1"/>
    </xf>
    <xf numFmtId="0" fontId="43" fillId="4" borderId="2" xfId="0" applyFont="1" applyFill="1" applyBorder="1" applyAlignment="1" applyProtection="1">
      <alignment horizontal="left" vertical="center" wrapText="1"/>
      <protection hidden="1"/>
    </xf>
    <xf numFmtId="0" fontId="38" fillId="4" borderId="2" xfId="0" applyFont="1" applyFill="1" applyBorder="1" applyAlignment="1" applyProtection="1">
      <alignment wrapText="1"/>
      <protection hidden="1"/>
    </xf>
    <xf numFmtId="0" fontId="38" fillId="4" borderId="14" xfId="0" applyFont="1" applyFill="1" applyBorder="1" applyAlignment="1" applyProtection="1">
      <alignment wrapText="1"/>
      <protection hidden="1"/>
    </xf>
    <xf numFmtId="0" fontId="51" fillId="4" borderId="14" xfId="0" applyFont="1" applyFill="1" applyBorder="1" applyAlignment="1" applyProtection="1">
      <alignment horizontal="left" vertical="center" wrapText="1"/>
      <protection hidden="1"/>
    </xf>
    <xf numFmtId="0" fontId="38" fillId="4" borderId="2" xfId="0" applyFont="1" applyFill="1" applyBorder="1" applyAlignment="1" applyProtection="1">
      <alignment vertical="center" wrapText="1"/>
      <protection hidden="1"/>
    </xf>
    <xf numFmtId="0" fontId="39" fillId="4" borderId="14" xfId="0" applyFont="1" applyFill="1" applyBorder="1" applyAlignment="1" applyProtection="1">
      <alignment vertical="center" wrapText="1"/>
      <protection hidden="1"/>
    </xf>
    <xf numFmtId="0" fontId="38" fillId="0" borderId="0" xfId="0" applyFont="1" applyAlignment="1" applyProtection="1">
      <alignment horizontal="left" vertical="center" wrapText="1"/>
      <protection hidden="1"/>
    </xf>
    <xf numFmtId="0" fontId="53" fillId="0" borderId="0" xfId="1" applyFont="1" applyFill="1" applyBorder="1" applyAlignment="1" applyProtection="1">
      <alignment horizontal="left" vertical="center"/>
      <protection hidden="1"/>
    </xf>
    <xf numFmtId="0" fontId="53" fillId="0" borderId="0" xfId="1" applyFont="1" applyFill="1" applyBorder="1" applyAlignment="1" applyProtection="1">
      <alignment horizontal="left" vertical="center" wrapText="1"/>
      <protection hidden="1"/>
    </xf>
    <xf numFmtId="0" fontId="55" fillId="0" borderId="0" xfId="0" applyFont="1" applyAlignment="1" applyProtection="1">
      <alignment horizontal="left" vertical="center" wrapText="1"/>
      <protection hidden="1"/>
    </xf>
    <xf numFmtId="0" fontId="56" fillId="0" borderId="0" xfId="0" applyFont="1" applyAlignment="1" applyProtection="1">
      <alignment horizontal="left" vertical="center" wrapText="1"/>
      <protection hidden="1"/>
    </xf>
    <xf numFmtId="0" fontId="36" fillId="0" borderId="0" xfId="0" applyFont="1" applyAlignment="1" applyProtection="1">
      <alignment horizontal="left" wrapText="1"/>
      <protection hidden="1"/>
    </xf>
    <xf numFmtId="0" fontId="43" fillId="4" borderId="0" xfId="0" applyFont="1" applyFill="1" applyAlignment="1" applyProtection="1">
      <alignment horizontal="left" vertical="center" wrapText="1"/>
      <protection hidden="1"/>
    </xf>
    <xf numFmtId="0" fontId="43" fillId="4" borderId="14" xfId="0" applyFont="1" applyFill="1" applyBorder="1" applyAlignment="1" applyProtection="1">
      <alignment horizontal="left" vertical="center" wrapText="1"/>
      <protection hidden="1"/>
    </xf>
    <xf numFmtId="0" fontId="42" fillId="4" borderId="7" xfId="0" applyFont="1" applyFill="1" applyBorder="1" applyAlignment="1" applyProtection="1">
      <alignment horizontal="center" vertical="center" wrapText="1"/>
      <protection hidden="1"/>
    </xf>
    <xf numFmtId="0" fontId="42" fillId="4" borderId="4" xfId="0" applyFont="1" applyFill="1" applyBorder="1" applyAlignment="1" applyProtection="1">
      <alignment horizontal="center" vertical="center" wrapText="1"/>
      <protection hidden="1"/>
    </xf>
    <xf numFmtId="0" fontId="59" fillId="4" borderId="4" xfId="0" applyFont="1" applyFill="1" applyBorder="1" applyAlignment="1" applyProtection="1">
      <alignment horizontal="center" vertical="center" wrapText="1"/>
      <protection hidden="1"/>
    </xf>
    <xf numFmtId="164" fontId="49" fillId="5" borderId="31" xfId="0" applyNumberFormat="1" applyFont="1" applyFill="1" applyBorder="1" applyAlignment="1" applyProtection="1">
      <alignment horizontal="center" vertical="center" wrapText="1"/>
      <protection hidden="1"/>
    </xf>
    <xf numFmtId="15" fontId="46" fillId="4" borderId="14" xfId="0" applyNumberFormat="1" applyFont="1" applyFill="1" applyBorder="1" applyAlignment="1" applyProtection="1">
      <alignment horizontal="center" vertical="center" wrapText="1"/>
      <protection hidden="1"/>
    </xf>
    <xf numFmtId="0" fontId="64" fillId="4" borderId="14" xfId="0" applyFont="1" applyFill="1" applyBorder="1" applyAlignment="1" applyProtection="1">
      <alignment horizontal="left" vertical="center" wrapText="1"/>
      <protection hidden="1"/>
    </xf>
    <xf numFmtId="0" fontId="65" fillId="4" borderId="14" xfId="0" applyFont="1" applyFill="1" applyBorder="1" applyAlignment="1" applyProtection="1">
      <alignment horizontal="left" vertical="center" wrapText="1"/>
      <protection hidden="1"/>
    </xf>
    <xf numFmtId="15" fontId="46" fillId="4" borderId="17" xfId="0" applyNumberFormat="1" applyFont="1" applyFill="1" applyBorder="1" applyAlignment="1" applyProtection="1">
      <alignment horizontal="center" vertical="center" wrapText="1"/>
      <protection hidden="1"/>
    </xf>
    <xf numFmtId="15" fontId="46" fillId="4" borderId="15" xfId="0" applyNumberFormat="1" applyFont="1" applyFill="1" applyBorder="1" applyAlignment="1" applyProtection="1">
      <alignment horizontal="center" vertical="center" wrapText="1"/>
      <protection hidden="1"/>
    </xf>
    <xf numFmtId="15" fontId="63" fillId="4" borderId="15" xfId="1" applyNumberFormat="1" applyFont="1" applyFill="1" applyBorder="1" applyAlignment="1" applyProtection="1">
      <alignment horizontal="center" vertical="center" wrapText="1"/>
      <protection hidden="1"/>
    </xf>
    <xf numFmtId="15" fontId="46" fillId="4" borderId="16" xfId="0" applyNumberFormat="1" applyFont="1" applyFill="1" applyBorder="1" applyAlignment="1" applyProtection="1">
      <alignment horizontal="center" vertical="center" wrapText="1"/>
      <protection hidden="1"/>
    </xf>
    <xf numFmtId="0" fontId="42" fillId="4" borderId="1" xfId="0" applyFont="1" applyFill="1" applyBorder="1" applyAlignment="1" applyProtection="1">
      <alignment horizontal="center" vertical="center" wrapText="1"/>
      <protection hidden="1"/>
    </xf>
    <xf numFmtId="0" fontId="42" fillId="4" borderId="23" xfId="0" applyFont="1" applyFill="1" applyBorder="1" applyAlignment="1" applyProtection="1">
      <alignment horizontal="center" vertical="center" wrapText="1"/>
      <protection hidden="1"/>
    </xf>
    <xf numFmtId="0" fontId="42" fillId="4" borderId="24" xfId="0" applyFont="1" applyFill="1" applyBorder="1" applyAlignment="1" applyProtection="1">
      <alignment horizontal="center" vertical="center" wrapText="1"/>
      <protection hidden="1"/>
    </xf>
    <xf numFmtId="0" fontId="42" fillId="4" borderId="25" xfId="0" applyFont="1" applyFill="1" applyBorder="1" applyAlignment="1" applyProtection="1">
      <alignment horizontal="center" vertical="center" wrapText="1"/>
      <protection hidden="1"/>
    </xf>
    <xf numFmtId="0" fontId="35" fillId="0" borderId="7" xfId="0" applyFont="1" applyBorder="1" applyAlignment="1" applyProtection="1">
      <alignment horizontal="left" vertical="center" wrapText="1"/>
      <protection hidden="1"/>
    </xf>
    <xf numFmtId="0" fontId="35" fillId="0" borderId="34" xfId="0" applyFont="1" applyBorder="1" applyAlignment="1" applyProtection="1">
      <alignment horizontal="left" vertical="center" wrapText="1"/>
      <protection hidden="1"/>
    </xf>
    <xf numFmtId="0" fontId="35" fillId="0" borderId="0" xfId="0" applyFont="1" applyProtection="1">
      <protection hidden="1"/>
    </xf>
    <xf numFmtId="0" fontId="46" fillId="4" borderId="2" xfId="0" applyFont="1" applyFill="1" applyBorder="1" applyAlignment="1" applyProtection="1">
      <alignment horizontal="left" wrapText="1"/>
      <protection hidden="1"/>
    </xf>
    <xf numFmtId="0" fontId="46" fillId="4" borderId="0" xfId="0" applyFont="1" applyFill="1" applyAlignment="1" applyProtection="1">
      <alignment horizontal="left" wrapText="1"/>
      <protection hidden="1"/>
    </xf>
    <xf numFmtId="0" fontId="46" fillId="4" borderId="14" xfId="0" applyFont="1" applyFill="1" applyBorder="1" applyAlignment="1" applyProtection="1">
      <alignment horizontal="left" wrapText="1"/>
      <protection hidden="1"/>
    </xf>
    <xf numFmtId="15" fontId="30" fillId="4" borderId="2" xfId="0" applyNumberFormat="1" applyFont="1" applyFill="1" applyBorder="1" applyAlignment="1" applyProtection="1">
      <alignment horizontal="left" vertical="center" wrapText="1"/>
      <protection hidden="1"/>
    </xf>
    <xf numFmtId="15" fontId="30" fillId="4" borderId="0" xfId="0" applyNumberFormat="1" applyFont="1" applyFill="1" applyAlignment="1" applyProtection="1">
      <alignment horizontal="left" vertical="center" wrapText="1"/>
      <protection hidden="1"/>
    </xf>
    <xf numFmtId="0" fontId="42" fillId="4" borderId="0" xfId="0" applyFont="1" applyFill="1" applyAlignment="1" applyProtection="1">
      <alignment horizontal="center" vertical="center" wrapText="1"/>
      <protection hidden="1"/>
    </xf>
    <xf numFmtId="0" fontId="42" fillId="4" borderId="14" xfId="0" applyFont="1" applyFill="1" applyBorder="1" applyAlignment="1" applyProtection="1">
      <alignment horizontal="center" vertical="center" wrapText="1"/>
      <protection hidden="1"/>
    </xf>
    <xf numFmtId="0" fontId="35" fillId="0" borderId="9" xfId="0" applyFont="1" applyBorder="1" applyAlignment="1" applyProtection="1">
      <alignment wrapText="1"/>
      <protection hidden="1"/>
    </xf>
    <xf numFmtId="0" fontId="0" fillId="0" borderId="0" xfId="0" applyProtection="1">
      <protection hidden="1"/>
    </xf>
    <xf numFmtId="14" fontId="52" fillId="0" borderId="4" xfId="0" applyNumberFormat="1" applyFont="1" applyBorder="1" applyAlignment="1" applyProtection="1">
      <alignment horizontal="center" vertical="center" wrapText="1"/>
      <protection locked="0"/>
    </xf>
    <xf numFmtId="0" fontId="27" fillId="0" borderId="7" xfId="0" applyFont="1" applyBorder="1" applyAlignment="1" applyProtection="1">
      <alignment horizontal="center" vertical="center" wrapText="1"/>
      <protection locked="0"/>
    </xf>
    <xf numFmtId="0" fontId="27" fillId="0" borderId="4" xfId="0" applyFont="1" applyBorder="1" applyAlignment="1" applyProtection="1">
      <alignment horizontal="center" vertical="center" wrapText="1"/>
      <protection locked="0"/>
    </xf>
    <xf numFmtId="164" fontId="35" fillId="17" borderId="4" xfId="0" applyNumberFormat="1" applyFont="1" applyFill="1" applyBorder="1" applyAlignment="1" applyProtection="1">
      <alignment horizontal="center" vertical="center" wrapText="1"/>
      <protection hidden="1"/>
    </xf>
    <xf numFmtId="0" fontId="66" fillId="0" borderId="0" xfId="0" applyFont="1" applyAlignment="1" applyProtection="1">
      <alignment horizontal="center" vertical="center" wrapText="1"/>
      <protection hidden="1"/>
    </xf>
    <xf numFmtId="0" fontId="27" fillId="0" borderId="0" xfId="0" applyFont="1" applyAlignment="1" applyProtection="1">
      <alignment horizontal="center" vertical="center" wrapText="1"/>
      <protection locked="0"/>
    </xf>
    <xf numFmtId="2" fontId="27" fillId="0" borderId="0" xfId="0" applyNumberFormat="1" applyFont="1" applyAlignment="1" applyProtection="1">
      <alignment horizontal="center" vertical="center" wrapText="1"/>
      <protection locked="0"/>
    </xf>
    <xf numFmtId="164" fontId="35" fillId="0" borderId="0" xfId="0" applyNumberFormat="1" applyFont="1" applyAlignment="1" applyProtection="1">
      <alignment horizontal="center" vertical="center" wrapText="1"/>
      <protection hidden="1"/>
    </xf>
    <xf numFmtId="14" fontId="52" fillId="0" borderId="21" xfId="0" applyNumberFormat="1" applyFont="1" applyBorder="1" applyAlignment="1" applyProtection="1">
      <alignment horizontal="center" vertical="center" wrapText="1"/>
      <protection locked="0"/>
    </xf>
    <xf numFmtId="0" fontId="27" fillId="0" borderId="21" xfId="0" applyFont="1" applyBorder="1" applyAlignment="1" applyProtection="1">
      <alignment horizontal="center" vertical="center" wrapText="1"/>
      <protection locked="0"/>
    </xf>
    <xf numFmtId="0" fontId="32" fillId="4" borderId="2" xfId="0" applyFont="1" applyFill="1" applyBorder="1" applyAlignment="1" applyProtection="1">
      <alignment vertical="center" wrapText="1"/>
      <protection hidden="1"/>
    </xf>
    <xf numFmtId="164" fontId="38" fillId="17" borderId="7" xfId="0" applyNumberFormat="1" applyFont="1" applyFill="1" applyBorder="1" applyAlignment="1" applyProtection="1">
      <alignment horizontal="center" vertical="center" wrapText="1"/>
      <protection hidden="1"/>
    </xf>
    <xf numFmtId="164" fontId="38" fillId="17" borderId="34" xfId="0" applyNumberFormat="1" applyFont="1" applyFill="1" applyBorder="1" applyAlignment="1" applyProtection="1">
      <alignment horizontal="center" vertical="center" wrapText="1"/>
      <protection hidden="1"/>
    </xf>
    <xf numFmtId="164" fontId="38" fillId="17" borderId="4" xfId="0" applyNumberFormat="1" applyFont="1" applyFill="1" applyBorder="1" applyAlignment="1" applyProtection="1">
      <alignment horizontal="center" vertical="center" wrapText="1"/>
      <protection hidden="1"/>
    </xf>
    <xf numFmtId="0" fontId="35" fillId="17" borderId="4" xfId="0" applyFont="1" applyFill="1" applyBorder="1" applyAlignment="1" applyProtection="1">
      <alignment horizontal="center" vertical="center" wrapText="1"/>
      <protection hidden="1"/>
    </xf>
    <xf numFmtId="164" fontId="27" fillId="17" borderId="8" xfId="0" applyNumberFormat="1" applyFont="1" applyFill="1" applyBorder="1" applyAlignment="1" applyProtection="1">
      <alignment horizontal="center" vertical="center" wrapText="1"/>
      <protection hidden="1"/>
    </xf>
    <xf numFmtId="164" fontId="27" fillId="17" borderId="38" xfId="0" applyNumberFormat="1" applyFont="1" applyFill="1" applyBorder="1" applyAlignment="1" applyProtection="1">
      <alignment horizontal="center" vertical="center" wrapText="1"/>
      <protection hidden="1"/>
    </xf>
    <xf numFmtId="14" fontId="52" fillId="0" borderId="7" xfId="0" applyNumberFormat="1" applyFont="1" applyBorder="1" applyAlignment="1" applyProtection="1">
      <alignment horizontal="center" vertical="center" wrapText="1"/>
      <protection locked="0"/>
    </xf>
    <xf numFmtId="0" fontId="74" fillId="4" borderId="40" xfId="1" applyFont="1" applyFill="1" applyBorder="1" applyAlignment="1" applyProtection="1">
      <alignment horizontal="center" vertical="center" wrapText="1"/>
      <protection hidden="1"/>
    </xf>
    <xf numFmtId="0" fontId="76" fillId="18" borderId="0" xfId="0" applyFont="1" applyFill="1" applyAlignment="1">
      <alignment horizontal="left" vertical="top" wrapText="1"/>
    </xf>
    <xf numFmtId="0" fontId="77" fillId="18" borderId="0" xfId="0" applyFont="1" applyFill="1" applyAlignment="1">
      <alignment horizontal="left" vertical="top" wrapText="1"/>
    </xf>
    <xf numFmtId="0" fontId="34" fillId="4" borderId="14" xfId="0" applyFont="1" applyFill="1" applyBorder="1" applyAlignment="1" applyProtection="1">
      <alignment vertical="center" wrapText="1"/>
      <protection hidden="1"/>
    </xf>
    <xf numFmtId="0" fontId="0" fillId="0" borderId="0" xfId="0" applyAlignment="1" applyProtection="1">
      <alignment vertical="center"/>
      <protection hidden="1"/>
    </xf>
    <xf numFmtId="0" fontId="0" fillId="0" borderId="0" xfId="0" applyAlignment="1" applyProtection="1">
      <alignment horizontal="left" vertical="center"/>
      <protection hidden="1"/>
    </xf>
    <xf numFmtId="0" fontId="35" fillId="0" borderId="0" xfId="0" applyFont="1"/>
    <xf numFmtId="0" fontId="42" fillId="4" borderId="12" xfId="0" applyFont="1" applyFill="1" applyBorder="1" applyAlignment="1" applyProtection="1">
      <alignment horizontal="left" vertical="center" wrapText="1"/>
      <protection hidden="1"/>
    </xf>
    <xf numFmtId="0" fontId="42" fillId="4" borderId="13" xfId="0" applyFont="1" applyFill="1" applyBorder="1" applyAlignment="1" applyProtection="1">
      <alignment horizontal="left" vertical="center" wrapText="1"/>
      <protection hidden="1"/>
    </xf>
    <xf numFmtId="0" fontId="69" fillId="0" borderId="0" xfId="0" applyFont="1"/>
    <xf numFmtId="0" fontId="42" fillId="4" borderId="17" xfId="0" applyFont="1" applyFill="1" applyBorder="1" applyAlignment="1" applyProtection="1">
      <alignment horizontal="left" vertical="center" wrapText="1"/>
      <protection hidden="1"/>
    </xf>
    <xf numFmtId="0" fontId="42" fillId="4" borderId="15"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14" fillId="4" borderId="4" xfId="0" applyFont="1" applyFill="1" applyBorder="1" applyAlignment="1" applyProtection="1">
      <alignment vertical="top" wrapText="1"/>
      <protection hidden="1"/>
    </xf>
    <xf numFmtId="0" fontId="71" fillId="0" borderId="0" xfId="0" applyFont="1" applyAlignment="1" applyProtection="1">
      <alignment vertical="top"/>
      <protection hidden="1"/>
    </xf>
    <xf numFmtId="0" fontId="79" fillId="0" borderId="0" xfId="0" applyFont="1" applyAlignment="1" applyProtection="1">
      <alignment vertical="top" wrapText="1"/>
      <protection hidden="1"/>
    </xf>
    <xf numFmtId="0" fontId="37" fillId="4" borderId="14" xfId="0" applyFont="1" applyFill="1" applyBorder="1" applyAlignment="1" applyProtection="1">
      <alignment vertical="center" wrapText="1"/>
      <protection hidden="1"/>
    </xf>
    <xf numFmtId="165" fontId="72" fillId="17" borderId="10" xfId="0" applyNumberFormat="1" applyFont="1" applyFill="1" applyBorder="1" applyAlignment="1" applyProtection="1">
      <alignment horizontal="centerContinuous" vertical="center" wrapText="1"/>
      <protection hidden="1"/>
    </xf>
    <xf numFmtId="165" fontId="72" fillId="17" borderId="3" xfId="0" applyNumberFormat="1" applyFont="1" applyFill="1" applyBorder="1" applyAlignment="1" applyProtection="1">
      <alignment horizontal="centerContinuous" vertical="center" wrapText="1"/>
      <protection hidden="1"/>
    </xf>
    <xf numFmtId="165" fontId="72" fillId="17" borderId="11" xfId="0" applyNumberFormat="1" applyFont="1" applyFill="1" applyBorder="1" applyAlignment="1" applyProtection="1">
      <alignment horizontal="centerContinuous" vertical="center" wrapText="1"/>
      <protection hidden="1"/>
    </xf>
    <xf numFmtId="165" fontId="73" fillId="17" borderId="3" xfId="0" applyNumberFormat="1" applyFont="1" applyFill="1" applyBorder="1" applyAlignment="1" applyProtection="1">
      <alignment horizontal="centerContinuous" vertical="center" wrapText="1"/>
      <protection hidden="1"/>
    </xf>
    <xf numFmtId="165" fontId="73" fillId="17" borderId="11" xfId="0" applyNumberFormat="1" applyFont="1" applyFill="1" applyBorder="1" applyAlignment="1" applyProtection="1">
      <alignment horizontal="centerContinuous" vertical="center" wrapText="1"/>
      <protection hidden="1"/>
    </xf>
    <xf numFmtId="15" fontId="36" fillId="0" borderId="1" xfId="0" applyNumberFormat="1" applyFont="1" applyBorder="1" applyAlignment="1" applyProtection="1">
      <alignment horizontal="left" vertical="center" wrapText="1"/>
      <protection locked="0"/>
    </xf>
    <xf numFmtId="0" fontId="18" fillId="16" borderId="4" xfId="0" applyFont="1" applyFill="1" applyBorder="1" applyAlignment="1" applyProtection="1">
      <alignment vertical="top" wrapText="1"/>
      <protection hidden="1"/>
    </xf>
    <xf numFmtId="0" fontId="43" fillId="4" borderId="5" xfId="0" applyFont="1" applyFill="1" applyBorder="1" applyAlignment="1" applyProtection="1">
      <alignment horizontal="left" vertical="center" wrapText="1"/>
      <protection hidden="1"/>
    </xf>
    <xf numFmtId="0" fontId="43" fillId="4" borderId="12" xfId="0" applyFont="1" applyFill="1" applyBorder="1" applyAlignment="1" applyProtection="1">
      <alignment horizontal="left" vertical="center" wrapText="1"/>
      <protection hidden="1"/>
    </xf>
    <xf numFmtId="0" fontId="49" fillId="0" borderId="0" xfId="1" applyFont="1" applyFill="1" applyBorder="1" applyAlignment="1" applyProtection="1">
      <alignment horizontal="center" vertical="center" wrapText="1"/>
      <protection hidden="1"/>
    </xf>
    <xf numFmtId="0" fontId="82" fillId="19" borderId="32" xfId="0" applyFont="1" applyFill="1" applyBorder="1" applyAlignment="1">
      <alignment vertical="center" wrapText="1"/>
    </xf>
    <xf numFmtId="6" fontId="82" fillId="19" borderId="32" xfId="0" applyNumberFormat="1" applyFont="1" applyFill="1" applyBorder="1" applyAlignment="1">
      <alignment horizontal="center" vertical="center" wrapText="1"/>
    </xf>
    <xf numFmtId="15" fontId="80" fillId="4" borderId="17" xfId="0" applyNumberFormat="1" applyFont="1" applyFill="1" applyBorder="1" applyAlignment="1" applyProtection="1">
      <alignment horizontal="center" vertical="center" wrapText="1"/>
      <protection hidden="1"/>
    </xf>
    <xf numFmtId="0" fontId="81" fillId="4" borderId="15" xfId="1" applyFont="1" applyFill="1" applyBorder="1" applyAlignment="1" applyProtection="1">
      <alignment horizontal="center" vertical="center" wrapText="1"/>
      <protection hidden="1"/>
    </xf>
    <xf numFmtId="0" fontId="81" fillId="4" borderId="15" xfId="1" applyFont="1" applyFill="1" applyBorder="1" applyAlignment="1">
      <alignment horizontal="center" vertical="center" wrapText="1"/>
    </xf>
    <xf numFmtId="15" fontId="80" fillId="4" borderId="16" xfId="0" applyNumberFormat="1" applyFont="1" applyFill="1" applyBorder="1" applyAlignment="1" applyProtection="1">
      <alignment horizontal="center" vertical="center" wrapText="1"/>
      <protection hidden="1"/>
    </xf>
    <xf numFmtId="0" fontId="69" fillId="0" borderId="0" xfId="0" applyFont="1" applyAlignment="1" applyProtection="1">
      <alignment wrapText="1"/>
      <protection hidden="1"/>
    </xf>
    <xf numFmtId="0" fontId="86" fillId="4" borderId="14" xfId="0" applyFont="1" applyFill="1" applyBorder="1" applyAlignment="1" applyProtection="1">
      <alignment horizontal="left" vertical="center" wrapText="1"/>
      <protection hidden="1"/>
    </xf>
    <xf numFmtId="0" fontId="41" fillId="4" borderId="14" xfId="0" applyFont="1" applyFill="1" applyBorder="1" applyAlignment="1" applyProtection="1">
      <alignment horizontal="left" vertical="center" wrapText="1"/>
      <protection hidden="1"/>
    </xf>
    <xf numFmtId="0" fontId="83" fillId="4" borderId="0" xfId="0" applyFont="1" applyFill="1" applyAlignment="1" applyProtection="1">
      <alignment horizontal="center" vertical="center" wrapText="1"/>
      <protection hidden="1"/>
    </xf>
    <xf numFmtId="0" fontId="31" fillId="4" borderId="5" xfId="1" quotePrefix="1" applyFont="1" applyFill="1" applyBorder="1" applyAlignment="1" applyProtection="1">
      <alignment vertical="center"/>
      <protection hidden="1"/>
    </xf>
    <xf numFmtId="0" fontId="88" fillId="4" borderId="12" xfId="0" applyFont="1" applyFill="1" applyBorder="1"/>
    <xf numFmtId="0" fontId="89" fillId="0" borderId="12" xfId="0" applyFont="1" applyBorder="1"/>
    <xf numFmtId="0" fontId="90" fillId="0" borderId="0" xfId="0" applyFont="1"/>
    <xf numFmtId="0" fontId="24" fillId="0" borderId="0" xfId="0" applyFont="1"/>
    <xf numFmtId="0" fontId="28" fillId="0" borderId="2" xfId="0" applyFont="1" applyBorder="1" applyAlignment="1">
      <alignment horizontal="left" vertical="center" wrapText="1"/>
    </xf>
    <xf numFmtId="0" fontId="28" fillId="0" borderId="0" xfId="0" applyFont="1" applyAlignment="1">
      <alignment horizontal="left" vertical="center" wrapText="1"/>
    </xf>
    <xf numFmtId="0" fontId="98" fillId="0" borderId="0" xfId="1" applyFont="1" applyFill="1" applyBorder="1" applyAlignment="1" applyProtection="1">
      <alignment horizontal="left" vertical="center" wrapText="1"/>
    </xf>
    <xf numFmtId="0" fontId="98" fillId="0" borderId="14" xfId="1" applyFont="1" applyFill="1" applyBorder="1" applyAlignment="1" applyProtection="1">
      <alignment horizontal="left" vertical="center" wrapText="1"/>
    </xf>
    <xf numFmtId="0" fontId="92" fillId="4" borderId="0" xfId="1" quotePrefix="1" applyFont="1" applyFill="1" applyAlignment="1" applyProtection="1">
      <alignment vertical="center"/>
      <protection hidden="1"/>
    </xf>
    <xf numFmtId="0" fontId="92" fillId="4" borderId="0" xfId="1" applyFont="1" applyFill="1" applyProtection="1">
      <protection hidden="1"/>
    </xf>
    <xf numFmtId="0" fontId="35" fillId="4" borderId="0" xfId="0" applyFont="1" applyFill="1" applyProtection="1">
      <protection hidden="1"/>
    </xf>
    <xf numFmtId="0" fontId="92" fillId="4" borderId="0" xfId="1" quotePrefix="1" applyFont="1" applyFill="1" applyAlignment="1" applyProtection="1">
      <alignment horizontal="center" vertical="center"/>
      <protection hidden="1"/>
    </xf>
    <xf numFmtId="0" fontId="103" fillId="0" borderId="0" xfId="0" applyFont="1" applyProtection="1">
      <protection hidden="1"/>
    </xf>
    <xf numFmtId="0" fontId="101" fillId="0" borderId="0" xfId="0" applyFont="1" applyProtection="1">
      <protection hidden="1"/>
    </xf>
    <xf numFmtId="0" fontId="104" fillId="0" borderId="0" xfId="0" applyFont="1" applyProtection="1">
      <protection hidden="1"/>
    </xf>
    <xf numFmtId="0" fontId="105" fillId="0" borderId="14" xfId="1" applyFont="1" applyBorder="1" applyAlignment="1" applyProtection="1">
      <alignment horizontal="left" vertical="center"/>
      <protection hidden="1"/>
    </xf>
    <xf numFmtId="0" fontId="92" fillId="0" borderId="0" xfId="1" applyFont="1" applyAlignment="1" applyProtection="1">
      <alignment horizontal="left" vertical="center"/>
      <protection hidden="1"/>
    </xf>
    <xf numFmtId="0" fontId="92" fillId="0" borderId="0" xfId="1" applyFont="1" applyAlignment="1" applyProtection="1">
      <alignment horizontal="center" vertical="center"/>
      <protection hidden="1"/>
    </xf>
    <xf numFmtId="0" fontId="98" fillId="0" borderId="0" xfId="1" applyFont="1" applyAlignment="1" applyProtection="1">
      <alignment horizontal="left" vertical="center"/>
      <protection hidden="1"/>
    </xf>
    <xf numFmtId="0" fontId="52" fillId="0" borderId="0" xfId="0" applyFont="1" applyAlignment="1" applyProtection="1">
      <alignment horizontal="left" vertical="center" wrapText="1"/>
      <protection hidden="1"/>
    </xf>
    <xf numFmtId="0" fontId="52" fillId="0" borderId="14" xfId="0" applyFont="1" applyBorder="1" applyAlignment="1" applyProtection="1">
      <alignment horizontal="left" vertical="center" wrapText="1"/>
      <protection hidden="1"/>
    </xf>
    <xf numFmtId="0" fontId="56" fillId="4" borderId="14" xfId="0" applyFont="1" applyFill="1" applyBorder="1" applyAlignment="1" applyProtection="1">
      <alignment horizontal="left" vertical="center" wrapText="1"/>
      <protection hidden="1"/>
    </xf>
    <xf numFmtId="0" fontId="106" fillId="20" borderId="11" xfId="1" applyFont="1" applyFill="1" applyBorder="1" applyAlignment="1" applyProtection="1">
      <alignment horizontal="right" vertical="center" wrapText="1"/>
      <protection hidden="1"/>
    </xf>
    <xf numFmtId="0" fontId="112" fillId="20" borderId="11" xfId="1" applyFont="1" applyFill="1" applyBorder="1" applyAlignment="1" applyProtection="1">
      <alignment horizontal="right" vertical="center" wrapText="1"/>
      <protection hidden="1"/>
    </xf>
    <xf numFmtId="0" fontId="36" fillId="0" borderId="0" xfId="0" applyFont="1" applyAlignment="1" applyProtection="1">
      <alignment vertical="center" wrapText="1"/>
      <protection hidden="1"/>
    </xf>
    <xf numFmtId="0" fontId="107" fillId="4" borderId="2" xfId="0" applyFont="1" applyFill="1" applyBorder="1" applyAlignment="1" applyProtection="1">
      <alignment vertical="center" wrapText="1"/>
      <protection hidden="1"/>
    </xf>
    <xf numFmtId="0" fontId="107" fillId="4" borderId="0" xfId="0" applyFont="1" applyFill="1" applyAlignment="1" applyProtection="1">
      <alignment vertical="center" wrapText="1"/>
      <protection hidden="1"/>
    </xf>
    <xf numFmtId="0" fontId="107" fillId="4" borderId="0" xfId="0" applyFont="1" applyFill="1" applyAlignment="1" applyProtection="1">
      <alignment horizontal="left" vertical="center" wrapText="1"/>
      <protection hidden="1"/>
    </xf>
    <xf numFmtId="0" fontId="38" fillId="4" borderId="12" xfId="0" applyFont="1" applyFill="1" applyBorder="1" applyAlignment="1" applyProtection="1">
      <alignment horizontal="left" wrapText="1"/>
      <protection hidden="1"/>
    </xf>
    <xf numFmtId="0" fontId="38" fillId="4" borderId="13" xfId="0" applyFont="1" applyFill="1" applyBorder="1" applyAlignment="1" applyProtection="1">
      <alignment horizontal="left" wrapText="1"/>
      <protection hidden="1"/>
    </xf>
    <xf numFmtId="0" fontId="54" fillId="4" borderId="0" xfId="1" applyFont="1" applyFill="1" applyBorder="1" applyAlignment="1" applyProtection="1">
      <alignment vertical="center" wrapText="1"/>
      <protection hidden="1"/>
    </xf>
    <xf numFmtId="0" fontId="114" fillId="0" borderId="0" xfId="0" applyFont="1" applyAlignment="1" applyProtection="1">
      <alignment vertical="center" wrapText="1"/>
      <protection hidden="1"/>
    </xf>
    <xf numFmtId="0" fontId="38" fillId="16" borderId="2" xfId="0" applyFont="1" applyFill="1" applyBorder="1" applyAlignment="1" applyProtection="1">
      <alignment vertical="center" wrapText="1"/>
      <protection hidden="1"/>
    </xf>
    <xf numFmtId="0" fontId="38" fillId="16" borderId="14" xfId="0" applyFont="1" applyFill="1" applyBorder="1" applyAlignment="1" applyProtection="1">
      <alignment wrapText="1"/>
      <protection hidden="1"/>
    </xf>
    <xf numFmtId="0" fontId="32" fillId="16" borderId="2" xfId="0" applyFont="1" applyFill="1" applyBorder="1" applyAlignment="1" applyProtection="1">
      <alignment vertical="center" wrapText="1"/>
      <protection hidden="1"/>
    </xf>
    <xf numFmtId="0" fontId="38" fillId="16" borderId="17" xfId="0" applyFont="1" applyFill="1" applyBorder="1" applyAlignment="1" applyProtection="1">
      <alignment vertical="center" wrapText="1"/>
      <protection hidden="1"/>
    </xf>
    <xf numFmtId="0" fontId="38" fillId="16" borderId="15" xfId="0" applyFont="1" applyFill="1" applyBorder="1" applyAlignment="1" applyProtection="1">
      <alignment vertical="center" wrapText="1"/>
      <protection hidden="1"/>
    </xf>
    <xf numFmtId="0" fontId="38" fillId="16" borderId="15" xfId="0" applyFont="1" applyFill="1" applyBorder="1" applyAlignment="1" applyProtection="1">
      <alignment wrapText="1"/>
      <protection hidden="1"/>
    </xf>
    <xf numFmtId="0" fontId="38" fillId="16" borderId="16" xfId="0" applyFont="1" applyFill="1" applyBorder="1" applyAlignment="1" applyProtection="1">
      <alignment wrapText="1"/>
      <protection hidden="1"/>
    </xf>
    <xf numFmtId="0" fontId="52" fillId="0" borderId="1" xfId="0" applyFont="1" applyBorder="1" applyAlignment="1" applyProtection="1">
      <alignment horizontal="center" vertical="center" wrapText="1"/>
      <protection locked="0"/>
    </xf>
    <xf numFmtId="0" fontId="38" fillId="4" borderId="0" xfId="0" applyFont="1" applyFill="1" applyAlignment="1" applyProtection="1">
      <alignment horizontal="left" wrapText="1"/>
      <protection hidden="1"/>
    </xf>
    <xf numFmtId="0" fontId="38" fillId="4" borderId="0" xfId="0" applyFont="1" applyFill="1" applyAlignment="1" applyProtection="1">
      <alignment wrapText="1"/>
      <protection hidden="1"/>
    </xf>
    <xf numFmtId="0" fontId="32" fillId="4" borderId="0" xfId="0" applyFont="1" applyFill="1" applyAlignment="1" applyProtection="1">
      <alignment vertical="center" wrapText="1"/>
      <protection hidden="1"/>
    </xf>
    <xf numFmtId="0" fontId="51" fillId="4" borderId="0" xfId="0" applyFont="1" applyFill="1" applyAlignment="1" applyProtection="1">
      <alignment horizontal="left" vertical="center" wrapText="1"/>
      <protection hidden="1"/>
    </xf>
    <xf numFmtId="0" fontId="38" fillId="4" borderId="0" xfId="0" applyFont="1" applyFill="1" applyAlignment="1" applyProtection="1">
      <alignment vertical="center" wrapText="1"/>
      <protection hidden="1"/>
    </xf>
    <xf numFmtId="0" fontId="39" fillId="4" borderId="0" xfId="0" applyFont="1" applyFill="1" applyAlignment="1" applyProtection="1">
      <alignment vertical="center" wrapText="1"/>
      <protection hidden="1"/>
    </xf>
    <xf numFmtId="0" fontId="38" fillId="16" borderId="0" xfId="0" applyFont="1" applyFill="1" applyAlignment="1" applyProtection="1">
      <alignment vertical="center" wrapText="1"/>
      <protection hidden="1"/>
    </xf>
    <xf numFmtId="0" fontId="38" fillId="16" borderId="0" xfId="0" applyFont="1" applyFill="1" applyAlignment="1" applyProtection="1">
      <alignment wrapText="1"/>
      <protection hidden="1"/>
    </xf>
    <xf numFmtId="0" fontId="32" fillId="16" borderId="0" xfId="0" applyFont="1" applyFill="1" applyAlignment="1" applyProtection="1">
      <alignment vertical="center" wrapText="1"/>
      <protection hidden="1"/>
    </xf>
    <xf numFmtId="0" fontId="52" fillId="4" borderId="0" xfId="0" applyFont="1" applyFill="1" applyAlignment="1" applyProtection="1">
      <alignment wrapText="1"/>
      <protection hidden="1"/>
    </xf>
    <xf numFmtId="0" fontId="27" fillId="4" borderId="0" xfId="0" applyFont="1" applyFill="1" applyAlignment="1" applyProtection="1">
      <alignment horizontal="left" wrapText="1"/>
      <protection hidden="1"/>
    </xf>
    <xf numFmtId="20" fontId="69" fillId="0" borderId="1" xfId="0" applyNumberFormat="1" applyFont="1" applyBorder="1" applyAlignment="1" applyProtection="1">
      <alignment horizontal="center" vertical="center" wrapText="1"/>
      <protection locked="0"/>
    </xf>
    <xf numFmtId="0" fontId="56" fillId="4" borderId="0" xfId="0" applyFont="1" applyFill="1" applyAlignment="1" applyProtection="1">
      <alignment horizontal="left" vertical="center" wrapText="1"/>
      <protection hidden="1"/>
    </xf>
    <xf numFmtId="0" fontId="42" fillId="6" borderId="2" xfId="0" applyFont="1" applyFill="1" applyBorder="1" applyAlignment="1" applyProtection="1">
      <alignment horizontal="left" vertical="center" wrapText="1"/>
      <protection hidden="1"/>
    </xf>
    <xf numFmtId="0" fontId="84" fillId="17" borderId="4" xfId="0" applyFont="1" applyFill="1" applyBorder="1" applyAlignment="1" applyProtection="1">
      <alignment horizontal="center" vertical="center" wrapText="1"/>
      <protection hidden="1"/>
    </xf>
    <xf numFmtId="1" fontId="32" fillId="2" borderId="32" xfId="0" applyNumberFormat="1" applyFont="1" applyFill="1" applyBorder="1" applyAlignment="1" applyProtection="1">
      <alignment horizontal="center" vertical="center" wrapText="1"/>
      <protection locked="0"/>
    </xf>
    <xf numFmtId="15" fontId="35" fillId="8" borderId="33" xfId="0" applyNumberFormat="1" applyFont="1" applyFill="1" applyBorder="1" applyAlignment="1" applyProtection="1">
      <alignment horizontal="left" vertical="center" wrapText="1"/>
      <protection hidden="1"/>
    </xf>
    <xf numFmtId="15" fontId="35" fillId="8" borderId="21" xfId="0" applyNumberFormat="1" applyFont="1" applyFill="1" applyBorder="1" applyAlignment="1" applyProtection="1">
      <alignment horizontal="left" vertical="center" wrapText="1"/>
      <protection hidden="1"/>
    </xf>
    <xf numFmtId="15" fontId="107" fillId="4" borderId="2" xfId="0" applyNumberFormat="1" applyFont="1" applyFill="1" applyBorder="1" applyAlignment="1" applyProtection="1">
      <alignment horizontal="left" vertical="center" wrapText="1"/>
      <protection hidden="1"/>
    </xf>
    <xf numFmtId="0" fontId="83" fillId="4" borderId="2" xfId="0" applyFont="1" applyFill="1" applyBorder="1" applyAlignment="1" applyProtection="1">
      <alignment horizontal="center" vertical="center" wrapText="1"/>
      <protection hidden="1"/>
    </xf>
    <xf numFmtId="15" fontId="107" fillId="4" borderId="0" xfId="0" applyNumberFormat="1" applyFont="1" applyFill="1" applyAlignment="1" applyProtection="1">
      <alignment horizontal="left" vertical="center" wrapText="1"/>
      <protection hidden="1"/>
    </xf>
    <xf numFmtId="0" fontId="91" fillId="0" borderId="2" xfId="0" applyFont="1" applyBorder="1" applyAlignment="1">
      <alignment horizontal="center" vertical="center" wrapText="1"/>
    </xf>
    <xf numFmtId="0" fontId="91" fillId="0" borderId="0" xfId="0" applyFont="1" applyAlignment="1">
      <alignment horizontal="center" vertical="center" wrapText="1"/>
    </xf>
    <xf numFmtId="0" fontId="91" fillId="0" borderId="14" xfId="0" applyFont="1" applyBorder="1" applyAlignment="1">
      <alignment horizontal="center" vertical="center" wrapText="1"/>
    </xf>
    <xf numFmtId="0" fontId="98" fillId="0" borderId="0" xfId="1" applyFont="1" applyBorder="1" applyAlignment="1" applyProtection="1">
      <alignment horizontal="center" vertical="center"/>
      <protection hidden="1"/>
    </xf>
    <xf numFmtId="0" fontId="98" fillId="0" borderId="14" xfId="1" applyFont="1" applyBorder="1" applyAlignment="1" applyProtection="1">
      <alignment horizontal="center" vertical="center"/>
      <protection hidden="1"/>
    </xf>
    <xf numFmtId="0" fontId="75" fillId="2" borderId="6" xfId="0" applyFont="1" applyFill="1" applyBorder="1" applyAlignment="1" applyProtection="1">
      <alignment horizontal="left" vertical="center" wrapText="1"/>
      <protection locked="0" hidden="1"/>
    </xf>
    <xf numFmtId="0" fontId="96" fillId="0" borderId="4" xfId="0" applyFont="1" applyBorder="1" applyAlignment="1" applyProtection="1">
      <alignment horizontal="center" vertical="center" wrapText="1"/>
      <protection locked="0" hidden="1"/>
    </xf>
    <xf numFmtId="14" fontId="43" fillId="0" borderId="1" xfId="0" applyNumberFormat="1" applyFont="1" applyBorder="1" applyAlignment="1" applyProtection="1">
      <alignment horizontal="center" vertical="center" wrapText="1"/>
      <protection locked="0"/>
    </xf>
    <xf numFmtId="1" fontId="35" fillId="17" borderId="4" xfId="0" applyNumberFormat="1" applyFont="1" applyFill="1" applyBorder="1" applyAlignment="1" applyProtection="1">
      <alignment horizontal="center" vertical="center" wrapText="1"/>
      <protection hidden="1"/>
    </xf>
    <xf numFmtId="164" fontId="78" fillId="5" borderId="31" xfId="0" applyNumberFormat="1" applyFont="1" applyFill="1" applyBorder="1" applyAlignment="1" applyProtection="1">
      <alignment horizontal="center" vertical="center" wrapText="1"/>
      <protection hidden="1"/>
    </xf>
    <xf numFmtId="0" fontId="33" fillId="4" borderId="2" xfId="0" applyFont="1" applyFill="1" applyBorder="1" applyAlignment="1" applyProtection="1">
      <alignment horizontal="left" vertical="center" wrapText="1"/>
      <protection hidden="1"/>
    </xf>
    <xf numFmtId="0" fontId="70" fillId="4" borderId="0" xfId="1" applyFont="1" applyFill="1" applyBorder="1" applyAlignment="1" applyProtection="1">
      <alignment horizontal="center" vertical="center" wrapText="1"/>
      <protection hidden="1"/>
    </xf>
    <xf numFmtId="0" fontId="42" fillId="4" borderId="14" xfId="0" applyFont="1" applyFill="1" applyBorder="1" applyAlignment="1" applyProtection="1">
      <alignment horizontal="left" vertical="center" wrapText="1"/>
      <protection hidden="1"/>
    </xf>
    <xf numFmtId="0" fontId="50" fillId="4" borderId="2" xfId="0" applyFont="1" applyFill="1" applyBorder="1" applyAlignment="1" applyProtection="1">
      <alignment horizontal="left" vertical="center" wrapText="1"/>
      <protection hidden="1"/>
    </xf>
    <xf numFmtId="0" fontId="84" fillId="4" borderId="2" xfId="0" applyFont="1" applyFill="1" applyBorder="1" applyAlignment="1" applyProtection="1">
      <alignment horizontal="left" vertical="center" wrapText="1"/>
      <protection hidden="1"/>
    </xf>
    <xf numFmtId="0" fontId="115" fillId="4" borderId="2" xfId="0" applyFont="1" applyFill="1" applyBorder="1" applyAlignment="1" applyProtection="1">
      <alignment horizontal="left" vertical="center" wrapText="1"/>
      <protection hidden="1"/>
    </xf>
    <xf numFmtId="0" fontId="42" fillId="4" borderId="0" xfId="0" applyFont="1" applyFill="1" applyAlignment="1" applyProtection="1">
      <alignment horizontal="left" vertical="center" wrapText="1"/>
      <protection hidden="1"/>
    </xf>
    <xf numFmtId="0" fontId="115" fillId="4" borderId="0" xfId="0" applyFont="1" applyFill="1" applyAlignment="1" applyProtection="1">
      <alignment horizontal="left" vertical="center" wrapText="1"/>
      <protection hidden="1"/>
    </xf>
    <xf numFmtId="0" fontId="33" fillId="4" borderId="0" xfId="0" applyFont="1" applyFill="1" applyAlignment="1" applyProtection="1">
      <alignment horizontal="left" vertical="center" wrapText="1"/>
      <protection hidden="1"/>
    </xf>
    <xf numFmtId="0" fontId="112" fillId="20" borderId="0" xfId="1" applyFont="1" applyFill="1" applyBorder="1" applyAlignment="1" applyProtection="1">
      <alignment horizontal="right" vertical="center" wrapText="1"/>
      <protection hidden="1"/>
    </xf>
    <xf numFmtId="0" fontId="113" fillId="4" borderId="0" xfId="0" applyFont="1" applyFill="1" applyAlignment="1" applyProtection="1">
      <alignment horizontal="left" vertical="center" wrapText="1"/>
      <protection hidden="1"/>
    </xf>
    <xf numFmtId="0" fontId="109" fillId="0" borderId="0" xfId="0" applyFont="1" applyAlignment="1" applyProtection="1">
      <alignment vertical="center" wrapText="1"/>
      <protection hidden="1"/>
    </xf>
    <xf numFmtId="0" fontId="121" fillId="4" borderId="0" xfId="0" applyFont="1" applyFill="1" applyAlignment="1" applyProtection="1">
      <alignment vertical="center" wrapText="1"/>
      <protection hidden="1"/>
    </xf>
    <xf numFmtId="14" fontId="102" fillId="0" borderId="1" xfId="0" applyNumberFormat="1" applyFont="1" applyBorder="1" applyAlignment="1" applyProtection="1">
      <alignment horizontal="center" vertical="center" wrapText="1"/>
      <protection locked="0"/>
    </xf>
    <xf numFmtId="15" fontId="59" fillId="4" borderId="0" xfId="0" applyNumberFormat="1" applyFont="1" applyFill="1" applyAlignment="1" applyProtection="1">
      <alignment horizontal="center" wrapText="1"/>
      <protection hidden="1"/>
    </xf>
    <xf numFmtId="15" fontId="46" fillId="4" borderId="0" xfId="0" applyNumberFormat="1" applyFont="1" applyFill="1" applyAlignment="1" applyProtection="1">
      <alignment horizontal="center" vertical="center" wrapText="1"/>
      <protection hidden="1"/>
    </xf>
    <xf numFmtId="0" fontId="50" fillId="4" borderId="0" xfId="0" applyFont="1" applyFill="1" applyAlignment="1" applyProtection="1">
      <alignment horizontal="left" vertical="center" wrapText="1"/>
      <protection hidden="1"/>
    </xf>
    <xf numFmtId="0" fontId="80" fillId="4" borderId="0" xfId="0" applyFont="1" applyFill="1" applyAlignment="1" applyProtection="1">
      <alignment horizontal="left" vertical="top" wrapText="1"/>
      <protection hidden="1"/>
    </xf>
    <xf numFmtId="0" fontId="122" fillId="4" borderId="0" xfId="0" applyFont="1" applyFill="1" applyAlignment="1" applyProtection="1">
      <alignment horizontal="left" vertical="center" wrapText="1"/>
      <protection hidden="1"/>
    </xf>
    <xf numFmtId="0" fontId="43" fillId="4" borderId="0" xfId="0" applyFont="1" applyFill="1" applyAlignment="1" applyProtection="1">
      <alignment horizontal="center" vertical="center" wrapText="1"/>
      <protection hidden="1"/>
    </xf>
    <xf numFmtId="0" fontId="42" fillId="4" borderId="0" xfId="0" applyFont="1" applyFill="1" applyAlignment="1" applyProtection="1">
      <alignment horizontal="right" vertical="center" wrapText="1"/>
      <protection hidden="1"/>
    </xf>
    <xf numFmtId="0" fontId="39" fillId="4" borderId="0" xfId="0" applyFont="1" applyFill="1" applyAlignment="1" applyProtection="1">
      <alignment horizontal="center" vertical="center" wrapText="1"/>
      <protection hidden="1"/>
    </xf>
    <xf numFmtId="0" fontId="84" fillId="4" borderId="0" xfId="0" applyFont="1" applyFill="1" applyAlignment="1" applyProtection="1">
      <alignment horizontal="left" vertical="center" wrapText="1"/>
      <protection hidden="1"/>
    </xf>
    <xf numFmtId="0" fontId="84" fillId="19" borderId="6" xfId="0" applyFont="1" applyFill="1" applyBorder="1" applyAlignment="1" applyProtection="1">
      <alignment horizontal="left" vertical="center" wrapText="1"/>
      <protection hidden="1"/>
    </xf>
    <xf numFmtId="0" fontId="84" fillId="19" borderId="4" xfId="0" applyFont="1" applyFill="1" applyBorder="1" applyAlignment="1" applyProtection="1">
      <alignment horizontal="center" vertical="center" wrapText="1"/>
      <protection hidden="1"/>
    </xf>
    <xf numFmtId="14" fontId="84" fillId="19" borderId="4" xfId="0" applyNumberFormat="1" applyFont="1" applyFill="1" applyBorder="1" applyAlignment="1" applyProtection="1">
      <alignment horizontal="center" vertical="center" wrapText="1"/>
      <protection hidden="1"/>
    </xf>
    <xf numFmtId="2" fontId="84" fillId="19" borderId="4" xfId="0" applyNumberFormat="1" applyFont="1" applyFill="1" applyBorder="1" applyAlignment="1" applyProtection="1">
      <alignment horizontal="center" vertical="center" wrapText="1"/>
      <protection hidden="1"/>
    </xf>
    <xf numFmtId="167" fontId="84" fillId="19" borderId="4" xfId="0" applyNumberFormat="1" applyFont="1" applyFill="1" applyBorder="1" applyAlignment="1" applyProtection="1">
      <alignment horizontal="center" vertical="center" wrapText="1"/>
      <protection hidden="1"/>
    </xf>
    <xf numFmtId="164" fontId="84" fillId="19" borderId="8" xfId="0" applyNumberFormat="1" applyFont="1" applyFill="1" applyBorder="1" applyAlignment="1" applyProtection="1">
      <alignment horizontal="center" vertical="center" wrapText="1"/>
      <protection hidden="1"/>
    </xf>
    <xf numFmtId="0" fontId="70" fillId="4" borderId="2" xfId="1" applyFont="1" applyFill="1" applyBorder="1" applyAlignment="1" applyProtection="1">
      <alignment horizontal="center" vertical="center" wrapText="1"/>
      <protection hidden="1"/>
    </xf>
    <xf numFmtId="15" fontId="70" fillId="4" borderId="0" xfId="1" applyNumberFormat="1" applyFont="1" applyFill="1" applyBorder="1" applyAlignment="1" applyProtection="1">
      <alignment horizontal="center" vertical="center" wrapText="1"/>
      <protection hidden="1"/>
    </xf>
    <xf numFmtId="15" fontId="70" fillId="4" borderId="14" xfId="1" applyNumberFormat="1" applyFont="1" applyFill="1" applyBorder="1" applyAlignment="1" applyProtection="1">
      <alignment horizontal="center" vertical="center" wrapText="1"/>
      <protection hidden="1"/>
    </xf>
    <xf numFmtId="0" fontId="39" fillId="4" borderId="14" xfId="0" applyFont="1" applyFill="1" applyBorder="1" applyAlignment="1" applyProtection="1">
      <alignment horizontal="center" vertical="center" wrapText="1"/>
      <protection hidden="1"/>
    </xf>
    <xf numFmtId="15" fontId="42" fillId="4" borderId="23" xfId="0" applyNumberFormat="1" applyFont="1" applyFill="1" applyBorder="1" applyAlignment="1" applyProtection="1">
      <alignment horizontal="left" vertical="center" wrapText="1"/>
      <protection hidden="1"/>
    </xf>
    <xf numFmtId="0" fontId="126" fillId="0" borderId="4" xfId="0" applyFont="1" applyBorder="1" applyAlignment="1" applyProtection="1">
      <alignment horizontal="center" vertical="center" wrapText="1"/>
      <protection locked="0"/>
    </xf>
    <xf numFmtId="0" fontId="13" fillId="6" borderId="0" xfId="0" applyFont="1" applyFill="1"/>
    <xf numFmtId="0" fontId="67" fillId="17" borderId="10" xfId="0" applyFont="1" applyFill="1" applyBorder="1" applyAlignment="1" applyProtection="1">
      <alignment horizontal="centerContinuous" vertical="center" wrapText="1"/>
      <protection hidden="1"/>
    </xf>
    <xf numFmtId="0" fontId="127" fillId="4" borderId="0" xfId="0" applyFont="1" applyFill="1" applyAlignment="1" applyProtection="1">
      <alignment horizontal="left" vertical="center" wrapText="1"/>
      <protection hidden="1"/>
    </xf>
    <xf numFmtId="0" fontId="127" fillId="4" borderId="14" xfId="0" applyFont="1" applyFill="1" applyBorder="1" applyAlignment="1" applyProtection="1">
      <alignment horizontal="left" vertical="center" wrapText="1"/>
      <protection hidden="1"/>
    </xf>
    <xf numFmtId="0" fontId="128" fillId="4" borderId="2" xfId="0" applyFont="1" applyFill="1" applyBorder="1" applyAlignment="1" applyProtection="1">
      <alignment vertical="top" wrapText="1"/>
      <protection hidden="1"/>
    </xf>
    <xf numFmtId="0" fontId="33" fillId="17" borderId="62" xfId="0" applyFont="1" applyFill="1" applyBorder="1" applyAlignment="1" applyProtection="1">
      <alignment horizontal="left" vertical="center" wrapText="1"/>
      <protection hidden="1"/>
    </xf>
    <xf numFmtId="0" fontId="96" fillId="17" borderId="62" xfId="0" applyFont="1" applyFill="1" applyBorder="1" applyAlignment="1" applyProtection="1">
      <alignment horizontal="center" vertical="center" wrapText="1"/>
      <protection hidden="1"/>
    </xf>
    <xf numFmtId="2" fontId="27" fillId="0" borderId="62" xfId="0" applyNumberFormat="1" applyFont="1" applyBorder="1" applyAlignment="1" applyProtection="1">
      <alignment horizontal="center" vertical="center" wrapText="1"/>
      <protection locked="0"/>
    </xf>
    <xf numFmtId="0" fontId="35" fillId="17" borderId="62" xfId="0" applyFont="1" applyFill="1" applyBorder="1" applyAlignment="1" applyProtection="1">
      <alignment horizontal="center" vertical="center" wrapText="1"/>
      <protection hidden="1"/>
    </xf>
    <xf numFmtId="164" fontId="35" fillId="17" borderId="38" xfId="0" applyNumberFormat="1" applyFont="1" applyFill="1" applyBorder="1" applyAlignment="1" applyProtection="1">
      <alignment horizontal="center" vertical="center" wrapText="1"/>
      <protection hidden="1"/>
    </xf>
    <xf numFmtId="0" fontId="42" fillId="4" borderId="23" xfId="0" applyFont="1" applyFill="1" applyBorder="1" applyAlignment="1" applyProtection="1">
      <alignment vertical="center" wrapText="1"/>
      <protection hidden="1"/>
    </xf>
    <xf numFmtId="0" fontId="33" fillId="4" borderId="24" xfId="0" applyFont="1" applyFill="1" applyBorder="1" applyAlignment="1" applyProtection="1">
      <alignment vertical="center" wrapText="1"/>
      <protection hidden="1"/>
    </xf>
    <xf numFmtId="0" fontId="40" fillId="4" borderId="24" xfId="0" applyFont="1" applyFill="1" applyBorder="1" applyAlignment="1" applyProtection="1">
      <alignment vertical="center" wrapText="1"/>
      <protection hidden="1"/>
    </xf>
    <xf numFmtId="0" fontId="42" fillId="4" borderId="24" xfId="0" applyFont="1" applyFill="1" applyBorder="1" applyAlignment="1" applyProtection="1">
      <alignment vertical="center" wrapText="1"/>
      <protection hidden="1"/>
    </xf>
    <xf numFmtId="0" fontId="33" fillId="4" borderId="24" xfId="0" applyFont="1" applyFill="1" applyBorder="1" applyAlignment="1" applyProtection="1">
      <alignment horizontal="center" vertical="center" wrapText="1"/>
      <protection hidden="1"/>
    </xf>
    <xf numFmtId="0" fontId="33" fillId="4" borderId="25" xfId="0" applyFont="1" applyFill="1" applyBorder="1" applyAlignment="1" applyProtection="1">
      <alignment horizontal="center" vertical="center" wrapText="1"/>
      <protection hidden="1"/>
    </xf>
    <xf numFmtId="0" fontId="39" fillId="0" borderId="4" xfId="0" applyFont="1" applyBorder="1" applyAlignment="1" applyProtection="1">
      <alignment horizontal="center" vertical="center" wrapText="1"/>
      <protection hidden="1"/>
    </xf>
    <xf numFmtId="0" fontId="52" fillId="0" borderId="4" xfId="0" applyFont="1" applyBorder="1" applyAlignment="1" applyProtection="1">
      <alignment horizontal="left" vertical="center" wrapText="1"/>
      <protection hidden="1"/>
    </xf>
    <xf numFmtId="164" fontId="57" fillId="20" borderId="16" xfId="0" applyNumberFormat="1" applyFont="1" applyFill="1" applyBorder="1" applyAlignment="1" applyProtection="1">
      <alignment horizontal="center" vertical="center" wrapText="1"/>
      <protection hidden="1"/>
    </xf>
    <xf numFmtId="0" fontId="125" fillId="4" borderId="23" xfId="0" applyFont="1" applyFill="1" applyBorder="1" applyAlignment="1" applyProtection="1">
      <alignment horizontal="center" vertical="center" wrapText="1"/>
      <protection hidden="1"/>
    </xf>
    <xf numFmtId="0" fontId="125" fillId="4" borderId="24" xfId="0" applyFont="1" applyFill="1" applyBorder="1" applyAlignment="1" applyProtection="1">
      <alignment horizontal="center" vertical="center" wrapText="1"/>
      <protection hidden="1"/>
    </xf>
    <xf numFmtId="0" fontId="125" fillId="4" borderId="24" xfId="0" applyFont="1" applyFill="1" applyBorder="1" applyAlignment="1" applyProtection="1">
      <alignment horizontal="left" vertical="center" wrapText="1"/>
      <protection hidden="1"/>
    </xf>
    <xf numFmtId="0" fontId="125" fillId="4" borderId="25" xfId="0" applyFont="1" applyFill="1" applyBorder="1" applyAlignment="1" applyProtection="1">
      <alignment horizontal="center" vertical="center" wrapText="1"/>
      <protection hidden="1"/>
    </xf>
    <xf numFmtId="0" fontId="129" fillId="20" borderId="11" xfId="1" applyFont="1" applyFill="1" applyBorder="1" applyAlignment="1" applyProtection="1">
      <alignment horizontal="right" vertical="center" wrapText="1"/>
      <protection hidden="1"/>
    </xf>
    <xf numFmtId="0" fontId="61" fillId="0" borderId="0" xfId="0" applyFont="1" applyAlignment="1" applyProtection="1">
      <alignment horizontal="left" wrapText="1"/>
      <protection hidden="1"/>
    </xf>
    <xf numFmtId="0" fontId="131" fillId="0" borderId="0" xfId="0" applyFont="1" applyAlignment="1" applyProtection="1">
      <alignment wrapText="1"/>
      <protection hidden="1"/>
    </xf>
    <xf numFmtId="15" fontId="78" fillId="20" borderId="35" xfId="0" applyNumberFormat="1" applyFont="1" applyFill="1" applyBorder="1" applyAlignment="1" applyProtection="1">
      <alignment horizontal="left" vertical="center" wrapText="1"/>
      <protection hidden="1"/>
    </xf>
    <xf numFmtId="0" fontId="33" fillId="4" borderId="2" xfId="1" applyFont="1" applyFill="1" applyBorder="1" applyAlignment="1" applyProtection="1">
      <alignment horizontal="left" vertical="center" wrapText="1"/>
      <protection hidden="1"/>
    </xf>
    <xf numFmtId="0" fontId="33" fillId="4" borderId="0" xfId="1" applyFont="1" applyFill="1" applyBorder="1" applyAlignment="1" applyProtection="1">
      <alignment horizontal="left" vertical="center" wrapText="1"/>
      <protection hidden="1"/>
    </xf>
    <xf numFmtId="15" fontId="43" fillId="0" borderId="10" xfId="0" applyNumberFormat="1" applyFont="1" applyBorder="1" applyAlignment="1" applyProtection="1">
      <alignment horizontal="center" vertical="center" wrapText="1"/>
      <protection locked="0"/>
    </xf>
    <xf numFmtId="15" fontId="43" fillId="0" borderId="11" xfId="0" applyNumberFormat="1" applyFont="1" applyBorder="1" applyAlignment="1" applyProtection="1">
      <alignment horizontal="center" vertical="center" wrapText="1"/>
      <protection locked="0"/>
    </xf>
    <xf numFmtId="0" fontId="127" fillId="4" borderId="2" xfId="0" applyFont="1" applyFill="1" applyBorder="1" applyAlignment="1" applyProtection="1">
      <alignment horizontal="left" vertical="center" wrapText="1"/>
      <protection hidden="1"/>
    </xf>
    <xf numFmtId="0" fontId="127" fillId="4" borderId="0" xfId="0" applyFont="1" applyFill="1" applyAlignment="1" applyProtection="1">
      <alignment horizontal="left" vertical="center" wrapText="1"/>
      <protection hidden="1"/>
    </xf>
    <xf numFmtId="0" fontId="127" fillId="4" borderId="14" xfId="0" applyFont="1" applyFill="1" applyBorder="1" applyAlignment="1" applyProtection="1">
      <alignment horizontal="left" vertical="center" wrapText="1"/>
      <protection hidden="1"/>
    </xf>
    <xf numFmtId="0" fontId="52" fillId="0" borderId="4" xfId="0" applyFont="1" applyBorder="1" applyAlignment="1" applyProtection="1">
      <alignment horizontal="left" vertical="center" wrapText="1"/>
      <protection hidden="1"/>
    </xf>
    <xf numFmtId="0" fontId="57" fillId="20" borderId="44" xfId="0" applyFont="1" applyFill="1" applyBorder="1" applyAlignment="1" applyProtection="1">
      <alignment horizontal="left" vertical="center" wrapText="1"/>
      <protection hidden="1"/>
    </xf>
    <xf numFmtId="0" fontId="57" fillId="20" borderId="43" xfId="0" applyFont="1" applyFill="1" applyBorder="1" applyAlignment="1" applyProtection="1">
      <alignment horizontal="left" vertical="center" wrapText="1"/>
      <protection hidden="1"/>
    </xf>
    <xf numFmtId="0" fontId="54" fillId="4" borderId="0" xfId="1" applyFont="1" applyFill="1" applyBorder="1" applyAlignment="1" applyProtection="1">
      <alignment horizontal="left" vertical="center" wrapText="1"/>
      <protection hidden="1"/>
    </xf>
    <xf numFmtId="0" fontId="109" fillId="4" borderId="0" xfId="1" applyFont="1" applyFill="1" applyBorder="1" applyAlignment="1" applyProtection="1">
      <alignment horizontal="left" vertical="center" wrapText="1"/>
      <protection hidden="1"/>
    </xf>
    <xf numFmtId="0" fontId="109" fillId="4" borderId="14" xfId="1" applyFont="1" applyFill="1" applyBorder="1" applyAlignment="1" applyProtection="1">
      <alignment horizontal="left" vertical="center" wrapText="1"/>
      <protection hidden="1"/>
    </xf>
    <xf numFmtId="0" fontId="52" fillId="16" borderId="2" xfId="0" applyFont="1" applyFill="1" applyBorder="1" applyAlignment="1" applyProtection="1">
      <alignment horizontal="left" vertical="center" wrapText="1"/>
      <protection hidden="1"/>
    </xf>
    <xf numFmtId="0" fontId="52" fillId="16" borderId="0" xfId="0" applyFont="1" applyFill="1" applyAlignment="1" applyProtection="1">
      <alignment horizontal="left" vertical="center" wrapText="1"/>
      <protection hidden="1"/>
    </xf>
    <xf numFmtId="0" fontId="52" fillId="16" borderId="14" xfId="0" applyFont="1" applyFill="1" applyBorder="1" applyAlignment="1" applyProtection="1">
      <alignment horizontal="left" vertical="center" wrapText="1"/>
      <protection hidden="1"/>
    </xf>
    <xf numFmtId="15" fontId="59" fillId="4" borderId="0" xfId="0" applyNumberFormat="1" applyFont="1" applyFill="1" applyAlignment="1" applyProtection="1">
      <alignment horizontal="center" wrapText="1"/>
      <protection hidden="1"/>
    </xf>
    <xf numFmtId="15" fontId="59" fillId="4" borderId="0" xfId="0" applyNumberFormat="1" applyFont="1" applyFill="1" applyAlignment="1" applyProtection="1">
      <alignment horizontal="center" vertical="center" wrapText="1"/>
      <protection hidden="1"/>
    </xf>
    <xf numFmtId="0" fontId="28" fillId="0" borderId="10" xfId="0" applyFont="1" applyBorder="1" applyAlignment="1" applyProtection="1">
      <alignment horizontal="left" vertical="top" wrapText="1"/>
      <protection hidden="1"/>
    </xf>
    <xf numFmtId="0" fontId="28" fillId="0" borderId="3" xfId="0" applyFont="1" applyBorder="1" applyAlignment="1" applyProtection="1">
      <alignment horizontal="left" vertical="top" wrapText="1"/>
      <protection hidden="1"/>
    </xf>
    <xf numFmtId="0" fontId="28" fillId="0" borderId="11" xfId="0" applyFont="1" applyBorder="1" applyAlignment="1" applyProtection="1">
      <alignment horizontal="left" vertical="top" wrapText="1"/>
      <protection hidden="1"/>
    </xf>
    <xf numFmtId="0" fontId="33" fillId="4" borderId="2" xfId="0" applyFont="1" applyFill="1" applyBorder="1" applyAlignment="1" applyProtection="1">
      <alignment horizontal="left" vertical="center" wrapText="1"/>
      <protection hidden="1"/>
    </xf>
    <xf numFmtId="0" fontId="33" fillId="4" borderId="0" xfId="0" applyFont="1" applyFill="1" applyAlignment="1" applyProtection="1">
      <alignment horizontal="left" vertical="center" wrapText="1"/>
      <protection hidden="1"/>
    </xf>
    <xf numFmtId="0" fontId="33" fillId="4" borderId="14" xfId="0" applyFont="1" applyFill="1" applyBorder="1" applyAlignment="1" applyProtection="1">
      <alignment horizontal="left" vertical="center" wrapText="1"/>
      <protection hidden="1"/>
    </xf>
    <xf numFmtId="15" fontId="43" fillId="0" borderId="10" xfId="0" applyNumberFormat="1" applyFont="1" applyBorder="1" applyAlignment="1" applyProtection="1">
      <alignment horizontal="left" vertical="center" wrapText="1"/>
      <protection locked="0"/>
    </xf>
    <xf numFmtId="15" fontId="43" fillId="0" borderId="3" xfId="0" applyNumberFormat="1" applyFont="1" applyBorder="1" applyAlignment="1" applyProtection="1">
      <alignment horizontal="left" vertical="center" wrapText="1"/>
      <protection locked="0"/>
    </xf>
    <xf numFmtId="15" fontId="43" fillId="0" borderId="11" xfId="0" applyNumberFormat="1" applyFont="1" applyBorder="1" applyAlignment="1" applyProtection="1">
      <alignment horizontal="left" vertical="center" wrapText="1"/>
      <protection locked="0"/>
    </xf>
    <xf numFmtId="0" fontId="42" fillId="4" borderId="7" xfId="0" applyFont="1" applyFill="1" applyBorder="1" applyAlignment="1" applyProtection="1">
      <alignment horizontal="center" vertical="center" wrapText="1"/>
      <protection hidden="1"/>
    </xf>
    <xf numFmtId="0" fontId="42" fillId="4" borderId="4" xfId="0" applyFont="1" applyFill="1" applyBorder="1" applyAlignment="1" applyProtection="1">
      <alignment horizontal="center" vertical="center" wrapText="1"/>
      <protection hidden="1"/>
    </xf>
    <xf numFmtId="15" fontId="43" fillId="0" borderId="10" xfId="1" applyNumberFormat="1" applyFont="1" applyFill="1" applyBorder="1" applyAlignment="1" applyProtection="1">
      <alignment horizontal="center" vertical="center" wrapText="1"/>
      <protection locked="0"/>
    </xf>
    <xf numFmtId="15" fontId="43" fillId="0" borderId="11" xfId="1" applyNumberFormat="1" applyFont="1" applyFill="1" applyBorder="1" applyAlignment="1" applyProtection="1">
      <alignment horizontal="center" vertical="center" wrapText="1"/>
      <protection locked="0"/>
    </xf>
    <xf numFmtId="0" fontId="42" fillId="4" borderId="13" xfId="0" applyFont="1" applyFill="1" applyBorder="1" applyAlignment="1" applyProtection="1">
      <alignment horizontal="center" vertical="center" wrapText="1"/>
      <protection hidden="1"/>
    </xf>
    <xf numFmtId="0" fontId="42" fillId="4" borderId="16" xfId="0" applyFont="1" applyFill="1" applyBorder="1" applyAlignment="1" applyProtection="1">
      <alignment horizontal="center" vertical="center" wrapText="1"/>
      <protection hidden="1"/>
    </xf>
    <xf numFmtId="0" fontId="42" fillId="4" borderId="39" xfId="0" applyFont="1" applyFill="1" applyBorder="1" applyAlignment="1" applyProtection="1">
      <alignment horizontal="center" vertical="center" wrapText="1"/>
      <protection hidden="1"/>
    </xf>
    <xf numFmtId="0" fontId="42" fillId="4" borderId="40" xfId="0" applyFont="1" applyFill="1" applyBorder="1" applyAlignment="1" applyProtection="1">
      <alignment horizontal="center" vertical="center" wrapText="1"/>
      <protection hidden="1"/>
    </xf>
    <xf numFmtId="0" fontId="125" fillId="4" borderId="2" xfId="0" applyFont="1" applyFill="1" applyBorder="1" applyAlignment="1" applyProtection="1">
      <alignment horizontal="left" vertical="center" wrapText="1"/>
      <protection hidden="1"/>
    </xf>
    <xf numFmtId="0" fontId="125" fillId="4" borderId="0" xfId="0" applyFont="1" applyFill="1" applyAlignment="1" applyProtection="1">
      <alignment horizontal="left" vertical="center" wrapText="1"/>
      <protection hidden="1"/>
    </xf>
    <xf numFmtId="0" fontId="80" fillId="4" borderId="0" xfId="0" applyFont="1" applyFill="1" applyAlignment="1" applyProtection="1">
      <alignment horizontal="left" vertical="top" wrapText="1"/>
      <protection hidden="1"/>
    </xf>
    <xf numFmtId="0" fontId="80" fillId="4" borderId="14" xfId="0" applyFont="1" applyFill="1" applyBorder="1" applyAlignment="1" applyProtection="1">
      <alignment horizontal="left" vertical="top" wrapText="1"/>
      <protection hidden="1"/>
    </xf>
    <xf numFmtId="0" fontId="56" fillId="4" borderId="0" xfId="0" applyFont="1" applyFill="1" applyAlignment="1" applyProtection="1">
      <alignment horizontal="left" vertical="center" wrapText="1"/>
      <protection hidden="1"/>
    </xf>
    <xf numFmtId="0" fontId="52" fillId="0" borderId="10" xfId="0" applyFont="1" applyBorder="1" applyAlignment="1" applyProtection="1">
      <alignment horizontal="center" vertical="center" wrapText="1"/>
      <protection locked="0" hidden="1"/>
    </xf>
    <xf numFmtId="0" fontId="52" fillId="0" borderId="11" xfId="0" applyFont="1" applyBorder="1" applyAlignment="1" applyProtection="1">
      <alignment horizontal="center" vertical="center" wrapText="1"/>
      <protection locked="0" hidden="1"/>
    </xf>
    <xf numFmtId="0" fontId="109" fillId="4" borderId="2" xfId="0" applyFont="1" applyFill="1" applyBorder="1" applyAlignment="1" applyProtection="1">
      <alignment horizontal="left" vertical="top" wrapText="1"/>
      <protection hidden="1"/>
    </xf>
    <xf numFmtId="0" fontId="109" fillId="4" borderId="0" xfId="0" applyFont="1" applyFill="1" applyAlignment="1" applyProtection="1">
      <alignment horizontal="left" vertical="top" wrapText="1"/>
      <protection hidden="1"/>
    </xf>
    <xf numFmtId="0" fontId="109" fillId="4" borderId="14" xfId="0" applyFont="1" applyFill="1" applyBorder="1" applyAlignment="1" applyProtection="1">
      <alignment horizontal="left" vertical="top" wrapText="1"/>
      <protection hidden="1"/>
    </xf>
    <xf numFmtId="0" fontId="61" fillId="4" borderId="0" xfId="0" applyFont="1" applyFill="1" applyAlignment="1" applyProtection="1">
      <alignment horizontal="center" vertical="center" wrapText="1"/>
      <protection hidden="1"/>
    </xf>
    <xf numFmtId="0" fontId="70" fillId="4" borderId="0" xfId="1" applyFont="1" applyFill="1" applyBorder="1" applyAlignment="1" applyProtection="1">
      <alignment horizontal="left" vertical="center" wrapText="1"/>
      <protection hidden="1"/>
    </xf>
    <xf numFmtId="0" fontId="84" fillId="4" borderId="2" xfId="0" applyFont="1" applyFill="1" applyBorder="1" applyAlignment="1" applyProtection="1">
      <alignment horizontal="left" vertical="top" wrapText="1"/>
      <protection hidden="1"/>
    </xf>
    <xf numFmtId="0" fontId="84" fillId="4" borderId="0" xfId="0" applyFont="1" applyFill="1" applyAlignment="1" applyProtection="1">
      <alignment horizontal="left" vertical="top" wrapText="1"/>
      <protection hidden="1"/>
    </xf>
    <xf numFmtId="0" fontId="33" fillId="4" borderId="0" xfId="0" applyFont="1" applyFill="1" applyAlignment="1" applyProtection="1">
      <alignment horizontal="center" vertical="center" wrapText="1"/>
      <protection hidden="1"/>
    </xf>
    <xf numFmtId="15" fontId="35" fillId="8" borderId="20" xfId="0" applyNumberFormat="1" applyFont="1" applyFill="1" applyBorder="1" applyAlignment="1" applyProtection="1">
      <alignment horizontal="left" vertical="center" wrapText="1"/>
      <protection hidden="1"/>
    </xf>
    <xf numFmtId="15" fontId="35" fillId="8" borderId="21" xfId="0" applyNumberFormat="1" applyFont="1" applyFill="1" applyBorder="1" applyAlignment="1" applyProtection="1">
      <alignment horizontal="left" vertical="center" wrapText="1"/>
      <protection hidden="1"/>
    </xf>
    <xf numFmtId="0" fontId="78" fillId="20" borderId="10" xfId="0" applyFont="1" applyFill="1" applyBorder="1" applyAlignment="1" applyProtection="1">
      <alignment horizontal="left" vertical="center" wrapText="1"/>
      <protection hidden="1"/>
    </xf>
    <xf numFmtId="0" fontId="78" fillId="20" borderId="3" xfId="0" applyFont="1" applyFill="1" applyBorder="1" applyAlignment="1" applyProtection="1">
      <alignment horizontal="left" vertical="center" wrapText="1"/>
      <protection hidden="1"/>
    </xf>
    <xf numFmtId="15" fontId="78" fillId="20" borderId="41" xfId="0" applyNumberFormat="1" applyFont="1" applyFill="1" applyBorder="1" applyAlignment="1" applyProtection="1">
      <alignment horizontal="center" vertical="center" wrapText="1"/>
      <protection hidden="1"/>
    </xf>
    <xf numFmtId="15" fontId="78" fillId="20" borderId="3" xfId="0" applyNumberFormat="1" applyFont="1" applyFill="1" applyBorder="1" applyAlignment="1" applyProtection="1">
      <alignment horizontal="center" vertical="center" wrapText="1"/>
      <protection hidden="1"/>
    </xf>
    <xf numFmtId="15" fontId="78" fillId="20" borderId="11" xfId="0" applyNumberFormat="1" applyFont="1" applyFill="1" applyBorder="1" applyAlignment="1" applyProtection="1">
      <alignment horizontal="center" vertical="center" wrapText="1"/>
      <protection hidden="1"/>
    </xf>
    <xf numFmtId="15" fontId="62" fillId="8" borderId="33" xfId="1" applyNumberFormat="1" applyFont="1" applyFill="1" applyBorder="1" applyAlignment="1" applyProtection="1">
      <alignment horizontal="center" vertical="center" wrapText="1"/>
      <protection hidden="1"/>
    </xf>
    <xf numFmtId="15" fontId="62" fillId="8" borderId="37" xfId="1" applyNumberFormat="1" applyFont="1" applyFill="1" applyBorder="1" applyAlignment="1" applyProtection="1">
      <alignment horizontal="center" vertical="center" wrapText="1"/>
      <protection hidden="1"/>
    </xf>
    <xf numFmtId="15" fontId="62" fillId="8" borderId="21" xfId="1" applyNumberFormat="1" applyFont="1" applyFill="1" applyBorder="1" applyAlignment="1" applyProtection="1">
      <alignment horizontal="center" vertical="center" wrapText="1"/>
      <protection hidden="1"/>
    </xf>
    <xf numFmtId="15" fontId="62" fillId="8" borderId="22" xfId="1" applyNumberFormat="1" applyFont="1" applyFill="1" applyBorder="1" applyAlignment="1" applyProtection="1">
      <alignment horizontal="center" vertical="center" wrapText="1"/>
      <protection hidden="1"/>
    </xf>
    <xf numFmtId="0" fontId="57" fillId="20" borderId="10" xfId="0" applyFont="1" applyFill="1" applyBorder="1" applyAlignment="1" applyProtection="1">
      <alignment horizontal="left" vertical="center" wrapText="1"/>
      <protection hidden="1"/>
    </xf>
    <xf numFmtId="0" fontId="57" fillId="20" borderId="3" xfId="0" applyFont="1" applyFill="1" applyBorder="1" applyAlignment="1" applyProtection="1">
      <alignment horizontal="left" vertical="center" wrapText="1"/>
      <protection hidden="1"/>
    </xf>
    <xf numFmtId="0" fontId="57" fillId="20" borderId="11" xfId="0" applyFont="1" applyFill="1" applyBorder="1" applyAlignment="1" applyProtection="1">
      <alignment horizontal="left" vertical="center" wrapText="1"/>
      <protection hidden="1"/>
    </xf>
    <xf numFmtId="0" fontId="132" fillId="20" borderId="10" xfId="0" applyFont="1" applyFill="1" applyBorder="1" applyAlignment="1" applyProtection="1">
      <alignment horizontal="left" vertical="center" wrapText="1"/>
      <protection hidden="1"/>
    </xf>
    <xf numFmtId="0" fontId="132" fillId="20" borderId="3" xfId="0" applyFont="1" applyFill="1" applyBorder="1" applyAlignment="1" applyProtection="1">
      <alignment horizontal="left" vertical="center" wrapText="1"/>
      <protection hidden="1"/>
    </xf>
    <xf numFmtId="0" fontId="132" fillId="20" borderId="11" xfId="0" applyFont="1" applyFill="1" applyBorder="1" applyAlignment="1" applyProtection="1">
      <alignment horizontal="left" vertical="center" wrapText="1"/>
      <protection hidden="1"/>
    </xf>
    <xf numFmtId="15" fontId="30" fillId="4" borderId="17" xfId="0" applyNumberFormat="1" applyFont="1" applyFill="1" applyBorder="1" applyAlignment="1" applyProtection="1">
      <alignment horizontal="left" vertical="center" wrapText="1"/>
      <protection hidden="1"/>
    </xf>
    <xf numFmtId="15" fontId="30" fillId="4" borderId="15" xfId="0" applyNumberFormat="1" applyFont="1" applyFill="1" applyBorder="1" applyAlignment="1" applyProtection="1">
      <alignment horizontal="left" vertical="center" wrapText="1"/>
      <protection hidden="1"/>
    </xf>
    <xf numFmtId="15" fontId="30" fillId="4" borderId="16" xfId="0" applyNumberFormat="1" applyFont="1" applyFill="1" applyBorder="1" applyAlignment="1" applyProtection="1">
      <alignment horizontal="left" vertical="center" wrapText="1"/>
      <protection hidden="1"/>
    </xf>
    <xf numFmtId="15" fontId="68" fillId="6" borderId="3" xfId="0" applyNumberFormat="1" applyFont="1" applyFill="1" applyBorder="1" applyAlignment="1" applyProtection="1">
      <alignment horizontal="center" vertical="center" wrapText="1"/>
      <protection hidden="1"/>
    </xf>
    <xf numFmtId="15" fontId="68" fillId="6" borderId="11" xfId="0" applyNumberFormat="1" applyFont="1" applyFill="1" applyBorder="1" applyAlignment="1" applyProtection="1">
      <alignment horizontal="center" vertical="center" wrapText="1"/>
      <protection hidden="1"/>
    </xf>
    <xf numFmtId="15" fontId="67" fillId="6" borderId="10" xfId="0" applyNumberFormat="1" applyFont="1" applyFill="1" applyBorder="1" applyAlignment="1" applyProtection="1">
      <alignment horizontal="center" vertical="center" wrapText="1"/>
      <protection hidden="1"/>
    </xf>
    <xf numFmtId="15" fontId="67" fillId="6" borderId="3" xfId="0" applyNumberFormat="1" applyFont="1" applyFill="1" applyBorder="1" applyAlignment="1" applyProtection="1">
      <alignment horizontal="center" vertical="center" wrapText="1"/>
      <protection hidden="1"/>
    </xf>
    <xf numFmtId="0" fontId="34" fillId="7" borderId="0" xfId="0" applyFont="1" applyFill="1" applyAlignment="1">
      <alignment horizontal="center" vertical="center" wrapText="1"/>
    </xf>
    <xf numFmtId="15" fontId="35" fillId="8" borderId="36" xfId="0" applyNumberFormat="1" applyFont="1" applyFill="1" applyBorder="1" applyAlignment="1" applyProtection="1">
      <alignment horizontal="left" vertical="center" wrapText="1"/>
      <protection hidden="1"/>
    </xf>
    <xf numFmtId="15" fontId="35" fillId="8" borderId="33" xfId="0" applyNumberFormat="1" applyFont="1" applyFill="1" applyBorder="1" applyAlignment="1" applyProtection="1">
      <alignment horizontal="left" vertical="center" wrapText="1"/>
      <protection hidden="1"/>
    </xf>
    <xf numFmtId="0" fontId="57" fillId="20" borderId="2" xfId="0" applyFont="1" applyFill="1" applyBorder="1" applyAlignment="1" applyProtection="1">
      <alignment horizontal="center" vertical="center" wrapText="1"/>
      <protection hidden="1"/>
    </xf>
    <xf numFmtId="0" fontId="57" fillId="20" borderId="0" xfId="0" applyFont="1" applyFill="1" applyAlignment="1" applyProtection="1">
      <alignment horizontal="center" vertical="center" wrapText="1"/>
      <protection hidden="1"/>
    </xf>
    <xf numFmtId="0" fontId="42" fillId="4" borderId="7" xfId="0" applyFont="1" applyFill="1" applyBorder="1" applyAlignment="1" applyProtection="1">
      <alignment horizontal="center" vertical="center"/>
      <protection hidden="1"/>
    </xf>
    <xf numFmtId="0" fontId="42" fillId="4" borderId="4" xfId="0" applyFont="1" applyFill="1" applyBorder="1" applyAlignment="1" applyProtection="1">
      <alignment horizontal="center" vertical="center"/>
      <protection hidden="1"/>
    </xf>
    <xf numFmtId="0" fontId="42" fillId="4" borderId="7" xfId="0" applyFont="1" applyFill="1" applyBorder="1" applyAlignment="1" applyProtection="1">
      <alignment horizontal="left" vertical="center" wrapText="1"/>
      <protection hidden="1"/>
    </xf>
    <xf numFmtId="0" fontId="42" fillId="4" borderId="4" xfId="0" applyFont="1" applyFill="1" applyBorder="1" applyAlignment="1" applyProtection="1">
      <alignment horizontal="left" vertical="center" wrapText="1"/>
      <protection hidden="1"/>
    </xf>
    <xf numFmtId="15" fontId="41" fillId="4" borderId="5" xfId="0" applyNumberFormat="1" applyFont="1" applyFill="1" applyBorder="1" applyAlignment="1" applyProtection="1">
      <alignment horizontal="center" vertical="center" wrapText="1"/>
      <protection hidden="1"/>
    </xf>
    <xf numFmtId="15" fontId="41" fillId="4" borderId="12" xfId="0" applyNumberFormat="1" applyFont="1" applyFill="1" applyBorder="1" applyAlignment="1" applyProtection="1">
      <alignment horizontal="center" vertical="center" wrapText="1"/>
      <protection hidden="1"/>
    </xf>
    <xf numFmtId="15" fontId="41" fillId="4" borderId="13" xfId="0" applyNumberFormat="1" applyFont="1" applyFill="1" applyBorder="1" applyAlignment="1" applyProtection="1">
      <alignment horizontal="center" vertical="center" wrapText="1"/>
      <protection hidden="1"/>
    </xf>
    <xf numFmtId="0" fontId="81" fillId="4" borderId="15" xfId="1" applyFont="1" applyFill="1" applyBorder="1" applyAlignment="1">
      <alignment horizontal="center" vertical="center" wrapText="1"/>
    </xf>
    <xf numFmtId="15" fontId="81" fillId="4" borderId="15" xfId="1" applyNumberFormat="1" applyFont="1" applyFill="1" applyBorder="1" applyAlignment="1" applyProtection="1">
      <alignment horizontal="center" vertical="center" wrapText="1"/>
      <protection hidden="1"/>
    </xf>
    <xf numFmtId="0" fontId="108" fillId="0" borderId="10" xfId="0" applyFont="1" applyBorder="1" applyAlignment="1" applyProtection="1">
      <alignment horizontal="center" vertical="top" wrapText="1"/>
      <protection locked="0"/>
    </xf>
    <xf numFmtId="0" fontId="108" fillId="0" borderId="3" xfId="0" applyFont="1" applyBorder="1" applyAlignment="1" applyProtection="1">
      <alignment horizontal="center" vertical="top" wrapText="1"/>
      <protection locked="0"/>
    </xf>
    <xf numFmtId="0" fontId="108" fillId="0" borderId="11" xfId="0" applyFont="1" applyBorder="1" applyAlignment="1" applyProtection="1">
      <alignment horizontal="center" vertical="top" wrapText="1"/>
      <protection locked="0"/>
    </xf>
    <xf numFmtId="0" fontId="33" fillId="4" borderId="24" xfId="0" applyFont="1" applyFill="1" applyBorder="1" applyAlignment="1" applyProtection="1">
      <alignment horizontal="left" vertical="center" wrapText="1"/>
      <protection hidden="1"/>
    </xf>
    <xf numFmtId="0" fontId="28" fillId="0" borderId="62" xfId="0" applyFont="1" applyBorder="1" applyAlignment="1" applyProtection="1">
      <alignment horizontal="left" vertical="center" wrapText="1"/>
      <protection locked="0"/>
    </xf>
    <xf numFmtId="0" fontId="119" fillId="15" borderId="10" xfId="0" applyFont="1" applyFill="1" applyBorder="1" applyAlignment="1" applyProtection="1">
      <alignment horizontal="left" vertical="center" wrapText="1"/>
      <protection hidden="1"/>
    </xf>
    <xf numFmtId="0" fontId="119" fillId="15" borderId="3" xfId="0" applyFont="1" applyFill="1" applyBorder="1" applyAlignment="1" applyProtection="1">
      <alignment horizontal="left" vertical="center" wrapText="1"/>
      <protection hidden="1"/>
    </xf>
    <xf numFmtId="0" fontId="119" fillId="15" borderId="11" xfId="0" applyFont="1" applyFill="1" applyBorder="1" applyAlignment="1" applyProtection="1">
      <alignment horizontal="left" vertical="center" wrapText="1"/>
      <protection hidden="1"/>
    </xf>
    <xf numFmtId="49" fontId="38" fillId="0" borderId="10" xfId="0" applyNumberFormat="1" applyFont="1" applyBorder="1" applyAlignment="1" applyProtection="1">
      <alignment vertical="center" wrapText="1"/>
      <protection locked="0"/>
    </xf>
    <xf numFmtId="49" fontId="38" fillId="0" borderId="11" xfId="0" applyNumberFormat="1" applyFont="1" applyBorder="1" applyAlignment="1" applyProtection="1">
      <alignment vertical="center" wrapText="1"/>
      <protection locked="0"/>
    </xf>
    <xf numFmtId="166" fontId="52" fillId="0" borderId="10" xfId="0" applyNumberFormat="1" applyFont="1" applyBorder="1" applyAlignment="1" applyProtection="1">
      <alignment horizontal="left" vertical="center" wrapText="1"/>
      <protection locked="0"/>
    </xf>
    <xf numFmtId="166" fontId="52" fillId="0" borderId="11" xfId="0" applyNumberFormat="1" applyFont="1" applyBorder="1" applyAlignment="1" applyProtection="1">
      <alignment horizontal="left" vertical="center" wrapText="1"/>
      <protection locked="0"/>
    </xf>
    <xf numFmtId="0" fontId="39" fillId="4" borderId="0" xfId="0" applyFont="1" applyFill="1" applyAlignment="1" applyProtection="1">
      <alignment horizontal="center" vertical="top" wrapText="1"/>
      <protection hidden="1"/>
    </xf>
    <xf numFmtId="0" fontId="32" fillId="16" borderId="2" xfId="0" applyFont="1" applyFill="1" applyBorder="1" applyAlignment="1" applyProtection="1">
      <alignment horizontal="left" vertical="center" wrapText="1"/>
      <protection hidden="1"/>
    </xf>
    <xf numFmtId="0" fontId="32" fillId="16" borderId="0" xfId="0" applyFont="1" applyFill="1" applyAlignment="1" applyProtection="1">
      <alignment horizontal="left" vertical="center" wrapText="1"/>
      <protection hidden="1"/>
    </xf>
    <xf numFmtId="0" fontId="30" fillId="4" borderId="0" xfId="0" applyFont="1" applyFill="1" applyAlignment="1" applyProtection="1">
      <alignment horizontal="center" vertical="center" wrapText="1"/>
      <protection hidden="1"/>
    </xf>
    <xf numFmtId="0" fontId="42" fillId="4" borderId="2" xfId="0" applyFont="1" applyFill="1" applyBorder="1" applyAlignment="1" applyProtection="1">
      <alignment horizontal="left" vertical="center" wrapText="1"/>
      <protection hidden="1"/>
    </xf>
    <xf numFmtId="0" fontId="42" fillId="4" borderId="0" xfId="0" applyFont="1" applyFill="1" applyAlignment="1" applyProtection="1">
      <alignment horizontal="left" vertical="center" wrapText="1"/>
      <protection hidden="1"/>
    </xf>
    <xf numFmtId="0" fontId="39" fillId="4" borderId="0" xfId="0" applyFont="1" applyFill="1" applyAlignment="1" applyProtection="1">
      <alignment horizontal="left" vertical="center" wrapText="1"/>
      <protection hidden="1"/>
    </xf>
    <xf numFmtId="0" fontId="39" fillId="4" borderId="14" xfId="0" applyFont="1" applyFill="1" applyBorder="1" applyAlignment="1" applyProtection="1">
      <alignment horizontal="left" vertical="center" wrapText="1"/>
      <protection hidden="1"/>
    </xf>
    <xf numFmtId="0" fontId="30" fillId="16" borderId="2" xfId="0" applyFont="1" applyFill="1" applyBorder="1" applyAlignment="1" applyProtection="1">
      <alignment horizontal="center" vertical="center" wrapText="1"/>
      <protection hidden="1"/>
    </xf>
    <xf numFmtId="0" fontId="30" fillId="16" borderId="0" xfId="0" applyFont="1" applyFill="1" applyAlignment="1" applyProtection="1">
      <alignment horizontal="center" vertical="center" wrapText="1"/>
      <protection hidden="1"/>
    </xf>
    <xf numFmtId="0" fontId="30" fillId="16" borderId="14" xfId="0" applyFont="1" applyFill="1" applyBorder="1" applyAlignment="1" applyProtection="1">
      <alignment horizontal="center" vertical="center" wrapText="1"/>
      <protection hidden="1"/>
    </xf>
    <xf numFmtId="0" fontId="128" fillId="4" borderId="2" xfId="0" applyFont="1" applyFill="1" applyBorder="1" applyAlignment="1" applyProtection="1">
      <alignment horizontal="left" vertical="top" wrapText="1"/>
      <protection hidden="1"/>
    </xf>
    <xf numFmtId="0" fontId="128" fillId="4" borderId="0" xfId="0" applyFont="1" applyFill="1" applyAlignment="1" applyProtection="1">
      <alignment horizontal="left" vertical="top" wrapText="1"/>
      <protection hidden="1"/>
    </xf>
    <xf numFmtId="0" fontId="91" fillId="20" borderId="10" xfId="0" applyFont="1" applyFill="1" applyBorder="1" applyAlignment="1" applyProtection="1">
      <alignment horizontal="left" vertical="center" wrapText="1"/>
      <protection hidden="1"/>
    </xf>
    <xf numFmtId="0" fontId="91" fillId="20" borderId="3" xfId="0" applyFont="1" applyFill="1" applyBorder="1" applyAlignment="1" applyProtection="1">
      <alignment horizontal="left" vertical="center" wrapText="1"/>
      <protection hidden="1"/>
    </xf>
    <xf numFmtId="0" fontId="91" fillId="20" borderId="11" xfId="0" applyFont="1" applyFill="1" applyBorder="1" applyAlignment="1" applyProtection="1">
      <alignment horizontal="left" vertical="center" wrapText="1"/>
      <protection hidden="1"/>
    </xf>
    <xf numFmtId="15" fontId="42" fillId="4" borderId="24" xfId="0" applyNumberFormat="1" applyFont="1" applyFill="1" applyBorder="1" applyAlignment="1" applyProtection="1">
      <alignment horizontal="left" vertical="center" wrapText="1"/>
      <protection hidden="1"/>
    </xf>
    <xf numFmtId="15" fontId="42" fillId="4" borderId="25" xfId="0" applyNumberFormat="1" applyFont="1" applyFill="1" applyBorder="1" applyAlignment="1" applyProtection="1">
      <alignment horizontal="left" vertical="center" wrapText="1"/>
      <protection hidden="1"/>
    </xf>
    <xf numFmtId="0" fontId="112" fillId="22" borderId="10" xfId="1" applyFont="1" applyFill="1" applyBorder="1" applyAlignment="1" applyProtection="1">
      <alignment horizontal="left" vertical="center" wrapText="1"/>
      <protection hidden="1"/>
    </xf>
    <xf numFmtId="0" fontId="112" fillId="22" borderId="3" xfId="1" applyFont="1" applyFill="1" applyBorder="1" applyAlignment="1" applyProtection="1">
      <alignment horizontal="left" vertical="center" wrapText="1"/>
      <protection hidden="1"/>
    </xf>
    <xf numFmtId="0" fontId="112" fillId="22" borderId="11" xfId="1" applyFont="1" applyFill="1" applyBorder="1" applyAlignment="1" applyProtection="1">
      <alignment horizontal="left" vertical="center" wrapText="1"/>
      <protection hidden="1"/>
    </xf>
    <xf numFmtId="168" fontId="49" fillId="5" borderId="12" xfId="0" applyNumberFormat="1" applyFont="1" applyFill="1" applyBorder="1" applyAlignment="1" applyProtection="1">
      <alignment horizontal="center" vertical="center" wrapText="1"/>
      <protection hidden="1"/>
    </xf>
    <xf numFmtId="168" fontId="49" fillId="5" borderId="42" xfId="0" applyNumberFormat="1" applyFont="1" applyFill="1" applyBorder="1" applyAlignment="1" applyProtection="1">
      <alignment horizontal="center" vertical="center" wrapText="1"/>
      <protection hidden="1"/>
    </xf>
    <xf numFmtId="168" fontId="29" fillId="5" borderId="0" xfId="0" applyNumberFormat="1" applyFont="1" applyFill="1" applyAlignment="1" applyProtection="1">
      <alignment horizontal="center" vertical="center" wrapText="1"/>
      <protection hidden="1"/>
    </xf>
    <xf numFmtId="0" fontId="70" fillId="4" borderId="10" xfId="1" applyFont="1" applyFill="1" applyBorder="1" applyAlignment="1" applyProtection="1">
      <alignment horizontal="center" vertical="center" wrapText="1"/>
      <protection hidden="1"/>
    </xf>
    <xf numFmtId="0" fontId="70" fillId="4" borderId="3" xfId="1" applyFont="1" applyFill="1" applyBorder="1" applyAlignment="1" applyProtection="1">
      <alignment horizontal="center" vertical="center" wrapText="1"/>
      <protection hidden="1"/>
    </xf>
    <xf numFmtId="15" fontId="70" fillId="4" borderId="3" xfId="1" applyNumberFormat="1" applyFont="1" applyFill="1" applyBorder="1" applyAlignment="1" applyProtection="1">
      <alignment horizontal="center" vertical="center" wrapText="1"/>
      <protection hidden="1"/>
    </xf>
    <xf numFmtId="15" fontId="70" fillId="4" borderId="11" xfId="1" applyNumberFormat="1" applyFont="1" applyFill="1" applyBorder="1" applyAlignment="1" applyProtection="1">
      <alignment horizontal="center" vertical="center" wrapText="1"/>
      <protection hidden="1"/>
    </xf>
    <xf numFmtId="0" fontId="38" fillId="4" borderId="0" xfId="0" applyFont="1" applyFill="1" applyAlignment="1" applyProtection="1">
      <alignment horizontal="left" vertical="center" wrapText="1"/>
      <protection hidden="1"/>
    </xf>
    <xf numFmtId="0" fontId="27" fillId="2" borderId="10"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27" fillId="2" borderId="11" xfId="0" applyFont="1" applyFill="1" applyBorder="1" applyAlignment="1" applyProtection="1">
      <alignment horizontal="center" vertical="center" wrapText="1"/>
      <protection locked="0"/>
    </xf>
    <xf numFmtId="0" fontId="119" fillId="4" borderId="0" xfId="0" applyFont="1" applyFill="1" applyAlignment="1" applyProtection="1">
      <alignment horizontal="left" vertical="center" wrapText="1"/>
      <protection hidden="1"/>
    </xf>
    <xf numFmtId="0" fontId="119" fillId="4" borderId="14" xfId="0" applyFont="1" applyFill="1" applyBorder="1" applyAlignment="1" applyProtection="1">
      <alignment horizontal="left" vertical="center" wrapText="1"/>
      <protection hidden="1"/>
    </xf>
    <xf numFmtId="0" fontId="119" fillId="4" borderId="2" xfId="0" applyFont="1" applyFill="1" applyBorder="1" applyAlignment="1" applyProtection="1">
      <alignment horizontal="left" vertical="center" wrapText="1"/>
      <protection hidden="1"/>
    </xf>
    <xf numFmtId="0" fontId="78" fillId="5" borderId="17" xfId="0" applyFont="1" applyFill="1" applyBorder="1" applyAlignment="1" applyProtection="1">
      <alignment horizontal="right" vertical="center" wrapText="1"/>
      <protection hidden="1"/>
    </xf>
    <xf numFmtId="0" fontId="78" fillId="5" borderId="15" xfId="0" applyFont="1" applyFill="1" applyBorder="1" applyAlignment="1" applyProtection="1">
      <alignment horizontal="right" vertical="center" wrapText="1"/>
      <protection hidden="1"/>
    </xf>
    <xf numFmtId="0" fontId="78" fillId="5" borderId="30" xfId="0" applyFont="1" applyFill="1" applyBorder="1" applyAlignment="1" applyProtection="1">
      <alignment horizontal="right" vertical="center" wrapText="1"/>
      <protection hidden="1"/>
    </xf>
    <xf numFmtId="0" fontId="84" fillId="4" borderId="14" xfId="0" applyFont="1" applyFill="1" applyBorder="1" applyAlignment="1" applyProtection="1">
      <alignment horizontal="left" vertical="top" wrapText="1"/>
      <protection hidden="1"/>
    </xf>
    <xf numFmtId="0" fontId="120" fillId="4" borderId="0" xfId="0" applyFont="1" applyFill="1" applyAlignment="1" applyProtection="1">
      <alignment horizontal="left" vertical="top" wrapText="1"/>
      <protection hidden="1"/>
    </xf>
    <xf numFmtId="0" fontId="121" fillId="4" borderId="0" xfId="0" applyFont="1" applyFill="1" applyAlignment="1" applyProtection="1">
      <alignment horizontal="left" vertical="top" wrapText="1"/>
      <protection hidden="1"/>
    </xf>
    <xf numFmtId="0" fontId="57" fillId="20" borderId="17" xfId="0" applyFont="1" applyFill="1" applyBorder="1" applyAlignment="1" applyProtection="1">
      <alignment horizontal="left" vertical="center" wrapText="1"/>
      <protection hidden="1"/>
    </xf>
    <xf numFmtId="0" fontId="57" fillId="20" borderId="15" xfId="0" applyFont="1" applyFill="1" applyBorder="1" applyAlignment="1" applyProtection="1">
      <alignment horizontal="left" vertical="center" wrapText="1"/>
      <protection hidden="1"/>
    </xf>
    <xf numFmtId="0" fontId="57" fillId="20" borderId="16" xfId="0" applyFont="1" applyFill="1" applyBorder="1" applyAlignment="1" applyProtection="1">
      <alignment horizontal="left" vertical="center" wrapText="1"/>
      <protection hidden="1"/>
    </xf>
    <xf numFmtId="0" fontId="56" fillId="4" borderId="17" xfId="0" applyFont="1" applyFill="1" applyBorder="1" applyAlignment="1" applyProtection="1">
      <alignment horizontal="left" vertical="center" wrapText="1"/>
      <protection hidden="1"/>
    </xf>
    <xf numFmtId="0" fontId="56" fillId="4" borderId="15" xfId="0" applyFont="1" applyFill="1" applyBorder="1" applyAlignment="1" applyProtection="1">
      <alignment horizontal="left" vertical="center" wrapText="1"/>
      <protection hidden="1"/>
    </xf>
    <xf numFmtId="0" fontId="56" fillId="4" borderId="16" xfId="0" applyFont="1" applyFill="1" applyBorder="1" applyAlignment="1" applyProtection="1">
      <alignment horizontal="left" vertical="center" wrapText="1"/>
      <protection hidden="1"/>
    </xf>
    <xf numFmtId="0" fontId="42" fillId="4" borderId="29" xfId="0" applyFont="1" applyFill="1" applyBorder="1" applyAlignment="1" applyProtection="1">
      <alignment horizontal="left" vertical="center" wrapText="1"/>
      <protection hidden="1"/>
    </xf>
    <xf numFmtId="0" fontId="42" fillId="4" borderId="3" xfId="0" applyFont="1" applyFill="1" applyBorder="1" applyAlignment="1" applyProtection="1">
      <alignment horizontal="left" vertical="center" wrapText="1"/>
      <protection hidden="1"/>
    </xf>
    <xf numFmtId="0" fontId="42" fillId="4" borderId="28" xfId="0" applyFont="1" applyFill="1" applyBorder="1" applyAlignment="1" applyProtection="1">
      <alignment horizontal="left" vertical="center" wrapText="1"/>
      <protection hidden="1"/>
    </xf>
    <xf numFmtId="0" fontId="125" fillId="4" borderId="29" xfId="0" applyFont="1" applyFill="1" applyBorder="1" applyAlignment="1" applyProtection="1">
      <alignment horizontal="left" vertical="center" wrapText="1"/>
      <protection hidden="1"/>
    </xf>
    <xf numFmtId="0" fontId="125" fillId="4" borderId="3" xfId="0" applyFont="1" applyFill="1" applyBorder="1" applyAlignment="1" applyProtection="1">
      <alignment horizontal="left" vertical="center" wrapText="1"/>
      <protection hidden="1"/>
    </xf>
    <xf numFmtId="0" fontId="125" fillId="4" borderId="28" xfId="0" applyFont="1" applyFill="1" applyBorder="1" applyAlignment="1" applyProtection="1">
      <alignment horizontal="left" vertical="center" wrapText="1"/>
      <protection hidden="1"/>
    </xf>
    <xf numFmtId="0" fontId="35" fillId="0" borderId="7" xfId="0" applyFont="1" applyBorder="1" applyAlignment="1" applyProtection="1">
      <alignment horizontal="left" vertical="center" wrapText="1"/>
      <protection hidden="1"/>
    </xf>
    <xf numFmtId="0" fontId="35" fillId="0" borderId="34" xfId="0" applyFont="1" applyBorder="1" applyAlignment="1" applyProtection="1">
      <alignment horizontal="left" vertical="center" wrapText="1"/>
      <protection hidden="1"/>
    </xf>
    <xf numFmtId="15" fontId="56" fillId="4" borderId="2" xfId="0" applyNumberFormat="1" applyFont="1" applyFill="1" applyBorder="1" applyAlignment="1" applyProtection="1">
      <alignment horizontal="left" vertical="center" wrapText="1"/>
      <protection hidden="1"/>
    </xf>
    <xf numFmtId="15" fontId="56" fillId="4" borderId="0" xfId="0" applyNumberFormat="1" applyFont="1" applyFill="1" applyAlignment="1" applyProtection="1">
      <alignment horizontal="left" vertical="center" wrapText="1"/>
      <protection hidden="1"/>
    </xf>
    <xf numFmtId="15" fontId="56" fillId="4" borderId="14" xfId="0" applyNumberFormat="1" applyFont="1" applyFill="1" applyBorder="1" applyAlignment="1" applyProtection="1">
      <alignment horizontal="left" vertical="center" wrapText="1"/>
      <protection hidden="1"/>
    </xf>
    <xf numFmtId="0" fontId="124" fillId="4" borderId="2" xfId="0" applyFont="1" applyFill="1" applyBorder="1" applyAlignment="1" applyProtection="1">
      <alignment horizontal="left" wrapText="1"/>
      <protection hidden="1"/>
    </xf>
    <xf numFmtId="0" fontId="124" fillId="4" borderId="0" xfId="0" applyFont="1" applyFill="1" applyAlignment="1" applyProtection="1">
      <alignment horizontal="left" wrapText="1"/>
      <protection hidden="1"/>
    </xf>
    <xf numFmtId="0" fontId="128" fillId="4" borderId="5" xfId="0" applyFont="1" applyFill="1" applyBorder="1" applyAlignment="1" applyProtection="1">
      <alignment horizontal="left" vertical="center" wrapText="1"/>
      <protection hidden="1"/>
    </xf>
    <xf numFmtId="0" fontId="128" fillId="4" borderId="12" xfId="0" applyFont="1" applyFill="1" applyBorder="1" applyAlignment="1" applyProtection="1">
      <alignment horizontal="left" vertical="center" wrapText="1"/>
      <protection hidden="1"/>
    </xf>
    <xf numFmtId="0" fontId="115" fillId="4" borderId="2" xfId="0" applyFont="1" applyFill="1" applyBorder="1" applyAlignment="1" applyProtection="1">
      <alignment horizontal="left" vertical="center" wrapText="1"/>
      <protection hidden="1"/>
    </xf>
    <xf numFmtId="0" fontId="115" fillId="4" borderId="0" xfId="0" applyFont="1" applyFill="1" applyAlignment="1" applyProtection="1">
      <alignment horizontal="left" vertical="center" wrapText="1"/>
      <protection hidden="1"/>
    </xf>
    <xf numFmtId="0" fontId="32" fillId="8" borderId="10" xfId="0" applyFont="1" applyFill="1" applyBorder="1" applyAlignment="1" applyProtection="1">
      <alignment horizontal="center" vertical="center" wrapText="1"/>
      <protection hidden="1"/>
    </xf>
    <xf numFmtId="0" fontId="32" fillId="8" borderId="11" xfId="0" applyFont="1" applyFill="1" applyBorder="1" applyAlignment="1" applyProtection="1">
      <alignment horizontal="center" vertical="center" wrapText="1"/>
      <protection hidden="1"/>
    </xf>
    <xf numFmtId="0" fontId="32" fillId="8" borderId="3" xfId="0" applyFont="1" applyFill="1" applyBorder="1" applyAlignment="1" applyProtection="1">
      <alignment horizontal="center" vertical="center" wrapText="1"/>
      <protection hidden="1"/>
    </xf>
    <xf numFmtId="1" fontId="52" fillId="0" borderId="10" xfId="0" applyNumberFormat="1" applyFont="1" applyBorder="1" applyAlignment="1" applyProtection="1">
      <alignment horizontal="left" vertical="center" wrapText="1"/>
      <protection locked="0"/>
    </xf>
    <xf numFmtId="1" fontId="52" fillId="0" borderId="11" xfId="0" applyNumberFormat="1" applyFont="1" applyBorder="1" applyAlignment="1" applyProtection="1">
      <alignment horizontal="left" vertical="center" wrapText="1"/>
      <protection locked="0"/>
    </xf>
    <xf numFmtId="0" fontId="38" fillId="0" borderId="10" xfId="0" applyFont="1" applyBorder="1" applyAlignment="1" applyProtection="1">
      <alignment horizontal="left" vertical="center" wrapText="1"/>
      <protection locked="0"/>
    </xf>
    <xf numFmtId="0" fontId="38" fillId="0" borderId="11" xfId="0" applyFont="1" applyBorder="1" applyAlignment="1" applyProtection="1">
      <alignment horizontal="left" vertical="center" wrapText="1"/>
      <protection locked="0"/>
    </xf>
    <xf numFmtId="49" fontId="38" fillId="0" borderId="10" xfId="0" applyNumberFormat="1" applyFont="1" applyBorder="1" applyAlignment="1" applyProtection="1">
      <alignment horizontal="left" vertical="center" wrapText="1"/>
      <protection locked="0"/>
    </xf>
    <xf numFmtId="49" fontId="38" fillId="0" borderId="11" xfId="0" applyNumberFormat="1" applyFont="1" applyBorder="1" applyAlignment="1" applyProtection="1">
      <alignment horizontal="left" vertical="center" wrapText="1"/>
      <protection locked="0"/>
    </xf>
    <xf numFmtId="0" fontId="53" fillId="0" borderId="10" xfId="1" applyFont="1" applyBorder="1" applyAlignment="1" applyProtection="1">
      <alignment horizontal="left" vertical="center" wrapText="1"/>
      <protection locked="0"/>
    </xf>
    <xf numFmtId="0" fontId="53" fillId="0" borderId="11" xfId="1" applyFont="1" applyBorder="1" applyAlignment="1" applyProtection="1">
      <alignment horizontal="left" vertical="center" wrapText="1"/>
      <protection locked="0"/>
    </xf>
    <xf numFmtId="14" fontId="38" fillId="0" borderId="10" xfId="0" applyNumberFormat="1" applyFont="1" applyBorder="1" applyAlignment="1" applyProtection="1">
      <alignment horizontal="left" vertical="center" wrapText="1"/>
      <protection locked="0"/>
    </xf>
    <xf numFmtId="14" fontId="38" fillId="0" borderId="11" xfId="0" applyNumberFormat="1" applyFont="1" applyBorder="1" applyAlignment="1" applyProtection="1">
      <alignment horizontal="left" vertical="center" wrapText="1"/>
      <protection locked="0"/>
    </xf>
    <xf numFmtId="1" fontId="38" fillId="0" borderId="10" xfId="0" applyNumberFormat="1" applyFont="1" applyBorder="1" applyAlignment="1" applyProtection="1">
      <alignment horizontal="left" vertical="center" wrapText="1"/>
      <protection locked="0"/>
    </xf>
    <xf numFmtId="1" fontId="38" fillId="0" borderId="11" xfId="0" applyNumberFormat="1" applyFont="1" applyBorder="1" applyAlignment="1" applyProtection="1">
      <alignment horizontal="left" vertical="center" wrapText="1"/>
      <protection locked="0"/>
    </xf>
    <xf numFmtId="0" fontId="84" fillId="19" borderId="59" xfId="0" applyFont="1" applyFill="1" applyBorder="1" applyAlignment="1" applyProtection="1">
      <alignment horizontal="left" vertical="center" wrapText="1"/>
      <protection hidden="1"/>
    </xf>
    <xf numFmtId="0" fontId="84" fillId="19" borderId="52" xfId="0" applyFont="1" applyFill="1" applyBorder="1" applyAlignment="1" applyProtection="1">
      <alignment horizontal="left" vertical="center" wrapText="1"/>
      <protection hidden="1"/>
    </xf>
    <xf numFmtId="0" fontId="84" fillId="19" borderId="60" xfId="0" applyFont="1" applyFill="1" applyBorder="1" applyAlignment="1" applyProtection="1">
      <alignment horizontal="left" vertical="center" wrapText="1"/>
      <protection hidden="1"/>
    </xf>
    <xf numFmtId="0" fontId="123" fillId="21" borderId="10" xfId="1" applyFont="1" applyFill="1" applyBorder="1" applyAlignment="1" applyProtection="1">
      <alignment horizontal="center" vertical="center" wrapText="1"/>
      <protection hidden="1"/>
    </xf>
    <xf numFmtId="0" fontId="123" fillId="21" borderId="3" xfId="1" applyFont="1" applyFill="1" applyBorder="1" applyAlignment="1" applyProtection="1">
      <alignment horizontal="center" vertical="center" wrapText="1"/>
      <protection hidden="1"/>
    </xf>
    <xf numFmtId="0" fontId="123" fillId="21" borderId="11" xfId="1" applyFont="1" applyFill="1" applyBorder="1" applyAlignment="1" applyProtection="1">
      <alignment horizontal="center" vertical="center" wrapText="1"/>
      <protection hidden="1"/>
    </xf>
    <xf numFmtId="0" fontId="57" fillId="20" borderId="5" xfId="0" applyFont="1" applyFill="1" applyBorder="1" applyAlignment="1" applyProtection="1">
      <alignment horizontal="left" vertical="center" wrapText="1"/>
      <protection hidden="1"/>
    </xf>
    <xf numFmtId="0" fontId="57" fillId="20" borderId="12" xfId="0" applyFont="1" applyFill="1" applyBorder="1" applyAlignment="1" applyProtection="1">
      <alignment horizontal="left" vertical="center" wrapText="1"/>
      <protection hidden="1"/>
    </xf>
    <xf numFmtId="0" fontId="57" fillId="20" borderId="13" xfId="0" applyFont="1" applyFill="1" applyBorder="1" applyAlignment="1" applyProtection="1">
      <alignment horizontal="left" vertical="center" wrapText="1"/>
      <protection hidden="1"/>
    </xf>
    <xf numFmtId="0" fontId="49" fillId="20" borderId="2" xfId="0" applyFont="1" applyFill="1" applyBorder="1" applyAlignment="1" applyProtection="1">
      <alignment horizontal="center" vertical="center" wrapText="1"/>
      <protection hidden="1"/>
    </xf>
    <xf numFmtId="0" fontId="49" fillId="20" borderId="0" xfId="0" applyFont="1" applyFill="1" applyAlignment="1" applyProtection="1">
      <alignment horizontal="center" vertical="center" wrapText="1"/>
      <protection hidden="1"/>
    </xf>
    <xf numFmtId="0" fontId="57" fillId="20" borderId="0" xfId="1" applyFont="1" applyFill="1" applyBorder="1" applyAlignment="1" applyProtection="1">
      <alignment horizontal="center" vertical="center" wrapText="1"/>
      <protection hidden="1"/>
    </xf>
    <xf numFmtId="0" fontId="43" fillId="4" borderId="0" xfId="0" applyFont="1" applyFill="1" applyAlignment="1" applyProtection="1">
      <alignment horizontal="left" vertical="center" wrapText="1"/>
      <protection hidden="1"/>
    </xf>
    <xf numFmtId="49" fontId="111" fillId="2" borderId="10" xfId="0" applyNumberFormat="1" applyFont="1" applyFill="1" applyBorder="1" applyAlignment="1" applyProtection="1">
      <alignment horizontal="center" vertical="center" wrapText="1"/>
      <protection locked="0"/>
    </xf>
    <xf numFmtId="49" fontId="111" fillId="2" borderId="3" xfId="0" applyNumberFormat="1" applyFont="1" applyFill="1" applyBorder="1" applyAlignment="1" applyProtection="1">
      <alignment horizontal="center" vertical="center" wrapText="1"/>
      <protection locked="0"/>
    </xf>
    <xf numFmtId="49" fontId="111" fillId="2" borderId="11" xfId="0" applyNumberFormat="1" applyFont="1" applyFill="1" applyBorder="1" applyAlignment="1" applyProtection="1">
      <alignment horizontal="center" vertical="center" wrapText="1"/>
      <protection locked="0"/>
    </xf>
    <xf numFmtId="0" fontId="42" fillId="4" borderId="0" xfId="1" applyFont="1" applyFill="1" applyBorder="1" applyAlignment="1" applyProtection="1">
      <alignment horizontal="left" vertical="center" wrapText="1"/>
      <protection hidden="1"/>
    </xf>
    <xf numFmtId="0" fontId="67" fillId="0" borderId="2" xfId="0" applyFont="1" applyBorder="1" applyAlignment="1" applyProtection="1">
      <alignment horizontal="center" vertical="center" wrapText="1"/>
      <protection hidden="1"/>
    </xf>
    <xf numFmtId="0" fontId="67" fillId="0" borderId="0" xfId="0" applyFont="1" applyAlignment="1" applyProtection="1">
      <alignment horizontal="center" vertical="center" wrapText="1"/>
      <protection hidden="1"/>
    </xf>
    <xf numFmtId="49" fontId="27" fillId="2" borderId="10" xfId="0" applyNumberFormat="1" applyFont="1" applyFill="1" applyBorder="1" applyAlignment="1" applyProtection="1">
      <alignment horizontal="center" vertical="center" wrapText="1"/>
      <protection locked="0"/>
    </xf>
    <xf numFmtId="49" fontId="27" fillId="2" borderId="3" xfId="0" applyNumberFormat="1" applyFont="1" applyFill="1" applyBorder="1" applyAlignment="1" applyProtection="1">
      <alignment horizontal="center" vertical="center" wrapText="1"/>
      <protection locked="0"/>
    </xf>
    <xf numFmtId="49" fontId="27" fillId="2" borderId="11" xfId="0" applyNumberFormat="1" applyFont="1" applyFill="1" applyBorder="1" applyAlignment="1" applyProtection="1">
      <alignment horizontal="center" vertical="center" wrapText="1"/>
      <protection locked="0"/>
    </xf>
    <xf numFmtId="0" fontId="33" fillId="4" borderId="2" xfId="0" applyFont="1" applyFill="1" applyBorder="1" applyAlignment="1" applyProtection="1">
      <alignment horizontal="left" vertical="top" wrapText="1"/>
      <protection hidden="1"/>
    </xf>
    <xf numFmtId="0" fontId="33" fillId="4" borderId="0" xfId="0" applyFont="1" applyFill="1" applyAlignment="1" applyProtection="1">
      <alignment horizontal="left" vertical="top" wrapText="1"/>
      <protection hidden="1"/>
    </xf>
    <xf numFmtId="0" fontId="33" fillId="4" borderId="14" xfId="0" applyFont="1" applyFill="1" applyBorder="1" applyAlignment="1" applyProtection="1">
      <alignment horizontal="left" vertical="top" wrapText="1"/>
      <protection hidden="1"/>
    </xf>
    <xf numFmtId="0" fontId="32" fillId="4" borderId="2" xfId="0" applyFont="1" applyFill="1" applyBorder="1" applyAlignment="1" applyProtection="1">
      <alignment horizontal="left" vertical="center" wrapText="1"/>
      <protection hidden="1"/>
    </xf>
    <xf numFmtId="0" fontId="32" fillId="4" borderId="0" xfId="0" applyFont="1" applyFill="1" applyAlignment="1" applyProtection="1">
      <alignment horizontal="left" vertical="center" wrapText="1"/>
      <protection hidden="1"/>
    </xf>
    <xf numFmtId="0" fontId="46" fillId="0" borderId="10" xfId="0" applyFont="1" applyBorder="1" applyAlignment="1" applyProtection="1">
      <alignment horizontal="center" vertical="center" wrapText="1"/>
      <protection locked="0" hidden="1"/>
    </xf>
    <xf numFmtId="0" fontId="46" fillId="0" borderId="3" xfId="0" applyFont="1" applyBorder="1" applyAlignment="1" applyProtection="1">
      <alignment horizontal="center" vertical="center" wrapText="1"/>
      <protection locked="0" hidden="1"/>
    </xf>
    <xf numFmtId="0" fontId="46" fillId="0" borderId="11" xfId="0" applyFont="1" applyBorder="1" applyAlignment="1" applyProtection="1">
      <alignment horizontal="center" vertical="center" wrapText="1"/>
      <protection locked="0" hidden="1"/>
    </xf>
    <xf numFmtId="0" fontId="56" fillId="4" borderId="2" xfId="0" applyFont="1" applyFill="1" applyBorder="1" applyAlignment="1" applyProtection="1">
      <alignment horizontal="left" vertical="center" wrapText="1"/>
      <protection hidden="1"/>
    </xf>
    <xf numFmtId="0" fontId="84" fillId="4" borderId="17" xfId="0" applyFont="1" applyFill="1" applyBorder="1" applyAlignment="1" applyProtection="1">
      <alignment horizontal="left" vertical="center" wrapText="1"/>
      <protection hidden="1"/>
    </xf>
    <xf numFmtId="0" fontId="84" fillId="4" borderId="15" xfId="0" applyFont="1" applyFill="1" applyBorder="1" applyAlignment="1" applyProtection="1">
      <alignment horizontal="left" vertical="center" wrapText="1"/>
      <protection hidden="1"/>
    </xf>
    <xf numFmtId="0" fontId="84" fillId="4" borderId="16" xfId="0" applyFont="1" applyFill="1" applyBorder="1" applyAlignment="1" applyProtection="1">
      <alignment horizontal="left" vertical="center" wrapText="1"/>
      <protection hidden="1"/>
    </xf>
    <xf numFmtId="0" fontId="92" fillId="4" borderId="0" xfId="1" applyFont="1" applyFill="1" applyBorder="1" applyAlignment="1" applyProtection="1">
      <alignment horizontal="center" vertical="center" wrapText="1"/>
      <protection hidden="1"/>
    </xf>
    <xf numFmtId="0" fontId="116" fillId="4" borderId="2" xfId="0" applyFont="1" applyFill="1" applyBorder="1" applyAlignment="1">
      <alignment horizontal="left" vertical="center" wrapText="1"/>
    </xf>
    <xf numFmtId="0" fontId="116" fillId="4" borderId="0" xfId="0" applyFont="1" applyFill="1" applyAlignment="1">
      <alignment horizontal="left" vertical="center" wrapText="1"/>
    </xf>
    <xf numFmtId="165" fontId="43" fillId="17" borderId="10" xfId="0" applyNumberFormat="1" applyFont="1" applyFill="1" applyBorder="1" applyAlignment="1" applyProtection="1">
      <alignment horizontal="center" vertical="center" wrapText="1"/>
      <protection hidden="1"/>
    </xf>
    <xf numFmtId="165" fontId="43" fillId="17" borderId="3" xfId="0" applyNumberFormat="1" applyFont="1" applyFill="1" applyBorder="1" applyAlignment="1" applyProtection="1">
      <alignment horizontal="center" vertical="center" wrapText="1"/>
      <protection hidden="1"/>
    </xf>
    <xf numFmtId="165" fontId="43" fillId="17" borderId="11" xfId="0" applyNumberFormat="1" applyFont="1" applyFill="1" applyBorder="1" applyAlignment="1" applyProtection="1">
      <alignment horizontal="center" vertical="center" wrapText="1"/>
      <protection hidden="1"/>
    </xf>
    <xf numFmtId="0" fontId="37" fillId="4" borderId="2" xfId="0" applyFont="1" applyFill="1" applyBorder="1" applyAlignment="1" applyProtection="1">
      <alignment horizontal="left" vertical="center" wrapText="1"/>
      <protection hidden="1"/>
    </xf>
    <xf numFmtId="0" fontId="37" fillId="4" borderId="0" xfId="0" applyFont="1" applyFill="1" applyAlignment="1" applyProtection="1">
      <alignment horizontal="left" vertical="center" wrapText="1"/>
      <protection hidden="1"/>
    </xf>
    <xf numFmtId="0" fontId="118" fillId="0" borderId="2" xfId="0" applyFont="1" applyBorder="1" applyAlignment="1" applyProtection="1">
      <alignment horizontal="left" vertical="center" wrapText="1"/>
      <protection hidden="1"/>
    </xf>
    <xf numFmtId="0" fontId="118" fillId="0" borderId="0" xfId="0" applyFont="1" applyAlignment="1" applyProtection="1">
      <alignment horizontal="left" vertical="center" wrapText="1"/>
      <protection hidden="1"/>
    </xf>
    <xf numFmtId="15" fontId="36" fillId="0" borderId="10" xfId="0" applyNumberFormat="1" applyFont="1" applyBorder="1" applyAlignment="1" applyProtection="1">
      <alignment horizontal="left" vertical="center" wrapText="1"/>
      <protection locked="0"/>
    </xf>
    <xf numFmtId="15" fontId="36" fillId="0" borderId="3" xfId="0" applyNumberFormat="1" applyFont="1" applyBorder="1" applyAlignment="1" applyProtection="1">
      <alignment horizontal="left" vertical="center" wrapText="1"/>
      <protection locked="0"/>
    </xf>
    <xf numFmtId="15" fontId="36" fillId="0" borderId="11" xfId="0" applyNumberFormat="1" applyFont="1" applyBorder="1" applyAlignment="1" applyProtection="1">
      <alignment horizontal="left" vertical="center" wrapText="1"/>
      <protection locked="0"/>
    </xf>
    <xf numFmtId="15" fontId="73" fillId="0" borderId="15" xfId="0" applyNumberFormat="1" applyFont="1" applyBorder="1" applyAlignment="1" applyProtection="1">
      <alignment horizontal="center" vertical="center" wrapText="1"/>
      <protection hidden="1"/>
    </xf>
    <xf numFmtId="0" fontId="28" fillId="0" borderId="2" xfId="0" applyFont="1" applyBorder="1" applyAlignment="1">
      <alignment vertical="top" wrapText="1"/>
    </xf>
    <xf numFmtId="0" fontId="28" fillId="0" borderId="0" xfId="0" applyFont="1" applyAlignment="1">
      <alignment vertical="top" wrapText="1"/>
    </xf>
    <xf numFmtId="0" fontId="28" fillId="0" borderId="0" xfId="0" applyFont="1" applyAlignment="1">
      <alignment horizontal="left" vertical="top" wrapText="1"/>
    </xf>
    <xf numFmtId="0" fontId="28" fillId="0" borderId="14" xfId="0" applyFont="1" applyBorder="1" applyAlignment="1">
      <alignment horizontal="left" vertical="top" wrapText="1"/>
    </xf>
    <xf numFmtId="0" fontId="31" fillId="4" borderId="12" xfId="1" quotePrefix="1" applyFont="1" applyFill="1" applyBorder="1" applyAlignment="1" applyProtection="1">
      <alignment horizontal="center" vertical="center"/>
      <protection hidden="1"/>
    </xf>
    <xf numFmtId="0" fontId="31" fillId="4" borderId="13" xfId="1" quotePrefix="1" applyFont="1" applyFill="1" applyBorder="1" applyAlignment="1" applyProtection="1">
      <alignment horizontal="center" vertical="center"/>
      <protection hidden="1"/>
    </xf>
    <xf numFmtId="0" fontId="91" fillId="3" borderId="5" xfId="0" applyFont="1" applyFill="1" applyBorder="1" applyAlignment="1">
      <alignment horizontal="center" vertical="center" wrapText="1"/>
    </xf>
    <xf numFmtId="0" fontId="91" fillId="3" borderId="12" xfId="0" applyFont="1" applyFill="1" applyBorder="1" applyAlignment="1">
      <alignment horizontal="center" vertical="center" wrapText="1"/>
    </xf>
    <xf numFmtId="0" fontId="91" fillId="3" borderId="13" xfId="0" applyFont="1" applyFill="1" applyBorder="1" applyAlignment="1">
      <alignment horizontal="center" vertical="center" wrapText="1"/>
    </xf>
    <xf numFmtId="0" fontId="70" fillId="0" borderId="0" xfId="1" applyFont="1" applyFill="1" applyBorder="1" applyAlignment="1" applyProtection="1">
      <alignment horizontal="center" vertical="center" wrapText="1"/>
      <protection hidden="1"/>
    </xf>
    <xf numFmtId="0" fontId="91" fillId="3" borderId="2" xfId="0" applyFont="1" applyFill="1" applyBorder="1" applyAlignment="1">
      <alignment horizontal="center" vertical="center" wrapText="1"/>
    </xf>
    <xf numFmtId="0" fontId="91" fillId="3" borderId="0" xfId="0" applyFont="1" applyFill="1" applyAlignment="1">
      <alignment horizontal="center" vertical="center" wrapText="1"/>
    </xf>
    <xf numFmtId="0" fontId="91" fillId="3" borderId="14" xfId="0" applyFont="1" applyFill="1" applyBorder="1" applyAlignment="1">
      <alignment horizontal="center" vertical="center" wrapText="1"/>
    </xf>
    <xf numFmtId="0" fontId="28" fillId="0" borderId="2" xfId="0" applyFont="1" applyBorder="1" applyAlignment="1">
      <alignment horizontal="left" vertical="center" wrapText="1"/>
    </xf>
    <xf numFmtId="0" fontId="28" fillId="0" borderId="0" xfId="0" applyFont="1" applyAlignment="1">
      <alignment horizontal="left" vertical="center" wrapText="1"/>
    </xf>
    <xf numFmtId="0" fontId="28" fillId="0" borderId="14" xfId="0" applyFont="1" applyBorder="1" applyAlignment="1">
      <alignment horizontal="left" vertical="center" wrapText="1"/>
    </xf>
    <xf numFmtId="0" fontId="33" fillId="0" borderId="2" xfId="0" applyFont="1" applyBorder="1" applyAlignment="1">
      <alignment vertical="center" wrapText="1"/>
    </xf>
    <xf numFmtId="0" fontId="33" fillId="0" borderId="0" xfId="0" applyFont="1" applyAlignment="1">
      <alignment vertical="center" wrapText="1"/>
    </xf>
    <xf numFmtId="0" fontId="33" fillId="0" borderId="0" xfId="0" applyFont="1" applyAlignment="1">
      <alignment horizontal="left" vertical="center" wrapText="1"/>
    </xf>
    <xf numFmtId="0" fontId="33" fillId="0" borderId="14" xfId="0" applyFont="1" applyBorder="1" applyAlignment="1">
      <alignment horizontal="left" vertical="center" wrapText="1"/>
    </xf>
    <xf numFmtId="0" fontId="98" fillId="0" borderId="0" xfId="1" applyFont="1" applyBorder="1" applyAlignment="1">
      <alignment horizontal="left" vertical="center" wrapText="1"/>
    </xf>
    <xf numFmtId="0" fontId="98" fillId="0" borderId="14" xfId="1" applyFont="1" applyBorder="1" applyAlignment="1">
      <alignment horizontal="left" vertical="center" wrapText="1"/>
    </xf>
    <xf numFmtId="0" fontId="94" fillId="0" borderId="48" xfId="0" applyFont="1" applyBorder="1" applyAlignment="1">
      <alignment horizontal="left" vertical="center" wrapText="1"/>
    </xf>
    <xf numFmtId="0" fontId="94" fillId="0" borderId="49" xfId="0" applyFont="1" applyBorder="1" applyAlignment="1">
      <alignment horizontal="left" vertical="center" wrapText="1"/>
    </xf>
    <xf numFmtId="0" fontId="94" fillId="0" borderId="50" xfId="0" applyFont="1" applyBorder="1" applyAlignment="1">
      <alignment horizontal="left" vertical="center" wrapText="1"/>
    </xf>
    <xf numFmtId="0" fontId="94" fillId="0" borderId="2" xfId="0" applyFont="1" applyBorder="1" applyAlignment="1">
      <alignment horizontal="left" vertical="center" wrapText="1"/>
    </xf>
    <xf numFmtId="0" fontId="94" fillId="0" borderId="0" xfId="0" applyFont="1" applyAlignment="1">
      <alignment horizontal="left" vertical="center" wrapText="1"/>
    </xf>
    <xf numFmtId="0" fontId="94" fillId="0" borderId="14" xfId="0" applyFont="1" applyBorder="1" applyAlignment="1">
      <alignment horizontal="left" vertical="center" wrapText="1"/>
    </xf>
    <xf numFmtId="0" fontId="98" fillId="0" borderId="0" xfId="1" applyFont="1" applyFill="1" applyBorder="1" applyAlignment="1" applyProtection="1">
      <alignment horizontal="left" vertical="center" wrapText="1"/>
    </xf>
    <xf numFmtId="0" fontId="98" fillId="0" borderId="14" xfId="1" applyFont="1" applyFill="1" applyBorder="1" applyAlignment="1" applyProtection="1">
      <alignment horizontal="left" vertical="center" wrapText="1"/>
    </xf>
    <xf numFmtId="0" fontId="28" fillId="0" borderId="51" xfId="0" applyFont="1" applyBorder="1" applyAlignment="1">
      <alignment horizontal="left" vertical="center" wrapText="1"/>
    </xf>
    <xf numFmtId="0" fontId="28" fillId="0" borderId="52" xfId="0" applyFont="1" applyBorder="1" applyAlignment="1">
      <alignment horizontal="left" vertical="center" wrapText="1"/>
    </xf>
    <xf numFmtId="0" fontId="98" fillId="0" borderId="52" xfId="1" applyFont="1" applyFill="1" applyBorder="1" applyAlignment="1" applyProtection="1">
      <alignment horizontal="left" vertical="center" wrapText="1"/>
    </xf>
    <xf numFmtId="0" fontId="98" fillId="0" borderId="53" xfId="1" applyFont="1" applyFill="1" applyBorder="1" applyAlignment="1" applyProtection="1">
      <alignment horizontal="left" vertical="center" wrapText="1"/>
    </xf>
    <xf numFmtId="0" fontId="94" fillId="0" borderId="2" xfId="0" applyFont="1" applyBorder="1" applyAlignment="1">
      <alignment horizontal="left" vertical="center"/>
    </xf>
    <xf numFmtId="0" fontId="94" fillId="0" borderId="0" xfId="0" applyFont="1" applyAlignment="1">
      <alignment horizontal="left" vertical="center"/>
    </xf>
    <xf numFmtId="0" fontId="94" fillId="0" borderId="14" xfId="0" applyFont="1" applyBorder="1" applyAlignment="1">
      <alignment horizontal="left" vertical="center"/>
    </xf>
    <xf numFmtId="0" fontId="52" fillId="0" borderId="2" xfId="0" applyFont="1" applyBorder="1" applyAlignment="1" applyProtection="1">
      <alignment horizontal="left" vertical="top" wrapText="1"/>
      <protection hidden="1"/>
    </xf>
    <xf numFmtId="0" fontId="52" fillId="0" borderId="0" xfId="0" applyFont="1" applyAlignment="1" applyProtection="1">
      <alignment horizontal="left" vertical="top" wrapText="1"/>
      <protection hidden="1"/>
    </xf>
    <xf numFmtId="0" fontId="52" fillId="0" borderId="14" xfId="0" applyFont="1" applyBorder="1" applyAlignment="1" applyProtection="1">
      <alignment horizontal="left" vertical="top" wrapText="1"/>
      <protection hidden="1"/>
    </xf>
    <xf numFmtId="0" fontId="52" fillId="0" borderId="51" xfId="0" applyFont="1" applyBorder="1" applyAlignment="1">
      <alignment horizontal="left" vertical="center" wrapText="1"/>
    </xf>
    <xf numFmtId="0" fontId="52" fillId="0" borderId="52" xfId="0" applyFont="1" applyBorder="1" applyAlignment="1">
      <alignment horizontal="left" vertical="center" wrapText="1"/>
    </xf>
    <xf numFmtId="0" fontId="98" fillId="0" borderId="52" xfId="1" applyFont="1" applyFill="1" applyBorder="1" applyAlignment="1" applyProtection="1">
      <alignment horizontal="center" vertical="center" wrapText="1"/>
    </xf>
    <xf numFmtId="0" fontId="98" fillId="0" borderId="53" xfId="1" applyFont="1" applyFill="1" applyBorder="1" applyAlignment="1" applyProtection="1">
      <alignment horizontal="center" vertical="center" wrapText="1"/>
    </xf>
    <xf numFmtId="0" fontId="52" fillId="0" borderId="2" xfId="0" applyFont="1" applyBorder="1" applyAlignment="1">
      <alignment horizontal="left" vertical="center" wrapText="1"/>
    </xf>
    <xf numFmtId="0" fontId="52" fillId="0" borderId="0" xfId="0" applyFont="1" applyAlignment="1">
      <alignment horizontal="left" vertical="center" wrapText="1"/>
    </xf>
    <xf numFmtId="0" fontId="94" fillId="0" borderId="17" xfId="0" applyFont="1" applyBorder="1" applyAlignment="1">
      <alignment horizontal="left" vertical="center"/>
    </xf>
    <xf numFmtId="0" fontId="94" fillId="0" borderId="15" xfId="0" applyFont="1" applyBorder="1" applyAlignment="1">
      <alignment horizontal="left" vertical="center"/>
    </xf>
    <xf numFmtId="0" fontId="94" fillId="0" borderId="16" xfId="0" applyFont="1" applyBorder="1" applyAlignment="1">
      <alignment horizontal="left" vertical="center"/>
    </xf>
    <xf numFmtId="0" fontId="95" fillId="0" borderId="2" xfId="0" applyFont="1" applyBorder="1" applyAlignment="1">
      <alignment horizontal="left" vertical="top" wrapText="1"/>
    </xf>
    <xf numFmtId="0" fontId="94" fillId="0" borderId="0" xfId="0" applyFont="1" applyAlignment="1">
      <alignment horizontal="left" vertical="top" wrapText="1"/>
    </xf>
    <xf numFmtId="0" fontId="94" fillId="0" borderId="14" xfId="0" applyFont="1" applyBorder="1" applyAlignment="1">
      <alignment horizontal="left" vertical="top" wrapText="1"/>
    </xf>
    <xf numFmtId="0" fontId="94" fillId="0" borderId="46" xfId="0" applyFont="1" applyBorder="1" applyAlignment="1">
      <alignment horizontal="left" vertical="center"/>
    </xf>
    <xf numFmtId="0" fontId="94" fillId="0" borderId="4" xfId="0" applyFont="1" applyBorder="1" applyAlignment="1">
      <alignment horizontal="left" vertical="center"/>
    </xf>
    <xf numFmtId="0" fontId="94" fillId="0" borderId="47" xfId="0" applyFont="1" applyBorder="1" applyAlignment="1">
      <alignment horizontal="left" vertical="center"/>
    </xf>
    <xf numFmtId="0" fontId="100" fillId="0" borderId="0" xfId="1" applyFont="1" applyFill="1" applyBorder="1" applyAlignment="1">
      <alignment horizontal="left" vertical="center" wrapText="1"/>
    </xf>
    <xf numFmtId="0" fontId="100" fillId="0" borderId="14" xfId="1" applyFont="1" applyFill="1" applyBorder="1" applyAlignment="1">
      <alignment horizontal="left" vertical="center" wrapText="1"/>
    </xf>
    <xf numFmtId="0" fontId="100" fillId="0" borderId="0" xfId="1" applyFont="1" applyFill="1" applyBorder="1" applyAlignment="1" applyProtection="1">
      <alignment horizontal="left" vertical="center" wrapText="1"/>
    </xf>
    <xf numFmtId="0" fontId="100" fillId="0" borderId="14" xfId="1" applyFont="1" applyFill="1" applyBorder="1" applyAlignment="1" applyProtection="1">
      <alignment horizontal="left" vertical="center" wrapText="1"/>
    </xf>
    <xf numFmtId="0" fontId="94" fillId="0" borderId="46" xfId="0" applyFont="1" applyBorder="1" applyAlignment="1">
      <alignment horizontal="left" vertical="center" wrapText="1"/>
    </xf>
    <xf numFmtId="0" fontId="94" fillId="0" borderId="4" xfId="0" applyFont="1" applyBorder="1" applyAlignment="1">
      <alignment horizontal="left" vertical="center" wrapText="1"/>
    </xf>
    <xf numFmtId="0" fontId="94" fillId="0" borderId="47" xfId="0" applyFont="1" applyBorder="1" applyAlignment="1">
      <alignment horizontal="left" vertical="center" wrapText="1"/>
    </xf>
    <xf numFmtId="0" fontId="28" fillId="0" borderId="2" xfId="1" applyFont="1" applyFill="1" applyBorder="1" applyAlignment="1">
      <alignment vertical="center" wrapText="1"/>
    </xf>
    <xf numFmtId="0" fontId="28" fillId="0" borderId="0" xfId="1" applyFont="1" applyFill="1" applyBorder="1" applyAlignment="1">
      <alignment vertical="center" wrapText="1"/>
    </xf>
    <xf numFmtId="0" fontId="28" fillId="0" borderId="14" xfId="1" applyFont="1" applyFill="1" applyBorder="1" applyAlignment="1">
      <alignment vertical="center" wrapText="1"/>
    </xf>
    <xf numFmtId="0" fontId="52" fillId="0" borderId="20" xfId="0" applyFont="1" applyBorder="1" applyAlignment="1" applyProtection="1">
      <alignment vertical="center" wrapText="1"/>
      <protection hidden="1"/>
    </xf>
    <xf numFmtId="0" fontId="52" fillId="0" borderId="21" xfId="0" applyFont="1" applyBorder="1" applyAlignment="1" applyProtection="1">
      <alignment vertical="center" wrapText="1"/>
      <protection hidden="1"/>
    </xf>
    <xf numFmtId="0" fontId="52" fillId="0" borderId="22" xfId="0" applyFont="1" applyBorder="1" applyAlignment="1" applyProtection="1">
      <alignment vertical="center" wrapText="1"/>
      <protection hidden="1"/>
    </xf>
    <xf numFmtId="0" fontId="52" fillId="0" borderId="2" xfId="0" applyFont="1" applyBorder="1" applyAlignment="1" applyProtection="1">
      <alignment horizontal="left" vertical="center" wrapText="1"/>
      <protection hidden="1"/>
    </xf>
    <xf numFmtId="0" fontId="52" fillId="0" borderId="0" xfId="0" applyFont="1" applyAlignment="1" applyProtection="1">
      <alignment horizontal="left" vertical="center" wrapText="1"/>
      <protection hidden="1"/>
    </xf>
    <xf numFmtId="0" fontId="134" fillId="0" borderId="0" xfId="1" applyFont="1" applyBorder="1" applyAlignment="1" applyProtection="1">
      <alignment horizontal="left" vertical="center" wrapText="1"/>
      <protection hidden="1"/>
    </xf>
    <xf numFmtId="0" fontId="134" fillId="0" borderId="14" xfId="1" applyFont="1" applyBorder="1" applyAlignment="1" applyProtection="1">
      <alignment horizontal="left" vertical="center" wrapText="1"/>
      <protection hidden="1"/>
    </xf>
    <xf numFmtId="0" fontId="133" fillId="3" borderId="46" xfId="0" applyFont="1" applyFill="1" applyBorder="1" applyAlignment="1" applyProtection="1">
      <alignment vertical="center" wrapText="1"/>
      <protection hidden="1"/>
    </xf>
    <xf numFmtId="0" fontId="133" fillId="3" borderId="4" xfId="0" applyFont="1" applyFill="1" applyBorder="1" applyAlignment="1" applyProtection="1">
      <alignment vertical="center" wrapText="1"/>
      <protection hidden="1"/>
    </xf>
    <xf numFmtId="0" fontId="133" fillId="3" borderId="47" xfId="0" applyFont="1" applyFill="1" applyBorder="1" applyAlignment="1" applyProtection="1">
      <alignment vertical="center" wrapText="1"/>
      <protection hidden="1"/>
    </xf>
    <xf numFmtId="0" fontId="52" fillId="0" borderId="46" xfId="0" applyFont="1" applyBorder="1" applyAlignment="1" applyProtection="1">
      <alignment vertical="center" wrapText="1"/>
      <protection hidden="1"/>
    </xf>
    <xf numFmtId="0" fontId="52" fillId="0" borderId="4" xfId="0" applyFont="1" applyBorder="1" applyAlignment="1" applyProtection="1">
      <alignment vertical="center" wrapText="1"/>
      <protection hidden="1"/>
    </xf>
    <xf numFmtId="0" fontId="52" fillId="0" borderId="47" xfId="0" applyFont="1" applyBorder="1" applyAlignment="1" applyProtection="1">
      <alignment vertical="center" wrapText="1"/>
      <protection hidden="1"/>
    </xf>
    <xf numFmtId="0" fontId="52" fillId="0" borderId="14" xfId="0" applyFont="1" applyBorder="1" applyAlignment="1" applyProtection="1">
      <alignment horizontal="left" vertical="center" wrapText="1"/>
      <protection hidden="1"/>
    </xf>
    <xf numFmtId="0" fontId="91" fillId="3" borderId="54" xfId="10" applyFont="1" applyFill="1" applyBorder="1" applyAlignment="1" applyProtection="1">
      <alignment horizontal="center" vertical="center" wrapText="1"/>
      <protection hidden="1"/>
    </xf>
    <xf numFmtId="0" fontId="91" fillId="3" borderId="55" xfId="10" applyFont="1" applyFill="1" applyBorder="1" applyAlignment="1" applyProtection="1">
      <alignment horizontal="center" vertical="center" wrapText="1"/>
      <protection hidden="1"/>
    </xf>
    <xf numFmtId="0" fontId="91" fillId="3" borderId="56" xfId="10" applyFont="1" applyFill="1" applyBorder="1" applyAlignment="1" applyProtection="1">
      <alignment horizontal="center" vertical="center" wrapText="1"/>
      <protection hidden="1"/>
    </xf>
    <xf numFmtId="0" fontId="28" fillId="0" borderId="2" xfId="0" applyFont="1" applyBorder="1" applyAlignment="1" applyProtection="1">
      <alignment horizontal="left" vertical="center" wrapText="1"/>
      <protection hidden="1"/>
    </xf>
    <xf numFmtId="0" fontId="28" fillId="0" borderId="0" xfId="0" applyFont="1" applyAlignment="1" applyProtection="1">
      <alignment horizontal="left" vertical="center" wrapText="1"/>
      <protection hidden="1"/>
    </xf>
    <xf numFmtId="0" fontId="28" fillId="0" borderId="14" xfId="0" applyFont="1" applyBorder="1" applyAlignment="1" applyProtection="1">
      <alignment horizontal="left" vertical="center" wrapText="1"/>
      <protection hidden="1"/>
    </xf>
    <xf numFmtId="0" fontId="91" fillId="3" borderId="57" xfId="10" applyFont="1" applyFill="1" applyBorder="1" applyAlignment="1" applyProtection="1">
      <alignment horizontal="center" vertical="center" wrapText="1"/>
      <protection hidden="1"/>
    </xf>
    <xf numFmtId="0" fontId="91" fillId="3" borderId="45" xfId="10" applyFont="1" applyFill="1" applyAlignment="1" applyProtection="1">
      <alignment horizontal="center" vertical="center" wrapText="1"/>
      <protection hidden="1"/>
    </xf>
    <xf numFmtId="0" fontId="91" fillId="3" borderId="58" xfId="10" applyFont="1" applyFill="1" applyBorder="1" applyAlignment="1" applyProtection="1">
      <alignment horizontal="center" vertical="center" wrapText="1"/>
      <protection hidden="1"/>
    </xf>
    <xf numFmtId="0" fontId="28" fillId="0" borderId="2" xfId="1" applyFont="1" applyBorder="1" applyAlignment="1" applyProtection="1">
      <alignment horizontal="left" vertical="center" wrapText="1"/>
      <protection hidden="1"/>
    </xf>
    <xf numFmtId="0" fontId="105" fillId="0" borderId="0" xfId="1" applyFont="1" applyBorder="1" applyAlignment="1" applyProtection="1">
      <alignment horizontal="left" vertical="center"/>
      <protection hidden="1"/>
    </xf>
    <xf numFmtId="0" fontId="105" fillId="0" borderId="14" xfId="1" applyFont="1" applyBorder="1" applyAlignment="1" applyProtection="1">
      <alignment horizontal="left" vertical="center"/>
      <protection hidden="1"/>
    </xf>
    <xf numFmtId="0" fontId="70" fillId="0" borderId="61" xfId="1" applyFont="1" applyFill="1" applyBorder="1" applyAlignment="1" applyProtection="1">
      <alignment horizontal="center" vertical="center" wrapText="1"/>
      <protection hidden="1"/>
    </xf>
    <xf numFmtId="0" fontId="28" fillId="0" borderId="0" xfId="1" applyFont="1" applyAlignment="1" applyProtection="1">
      <alignment horizontal="left" vertical="center" wrapText="1"/>
      <protection hidden="1"/>
    </xf>
    <xf numFmtId="0" fontId="28" fillId="0" borderId="14" xfId="1" applyFont="1" applyBorder="1" applyAlignment="1" applyProtection="1">
      <alignment horizontal="left" vertical="center" wrapText="1"/>
      <protection hidden="1"/>
    </xf>
    <xf numFmtId="0" fontId="98" fillId="0" borderId="0" xfId="1" applyFont="1" applyAlignment="1" applyProtection="1">
      <alignment horizontal="left" vertical="center" wrapText="1"/>
      <protection hidden="1"/>
    </xf>
  </cellXfs>
  <cellStyles count="11">
    <cellStyle name="Comma 2" xfId="7" xr:uid="{59651C57-EA4F-4EC0-AC8C-3DA62D537C18}"/>
    <cellStyle name="Comma 2 2" xfId="9" xr:uid="{91EC4B0E-D3E0-4A25-BEDE-B6A144CCF31D}"/>
    <cellStyle name="Heading 1" xfId="10" builtinId="16"/>
    <cellStyle name="Hyperlink" xfId="1" builtinId="8"/>
    <cellStyle name="Hyperlink 2" xfId="2" xr:uid="{0C7DC696-E425-40B1-BA49-5F0D79159EC6}"/>
    <cellStyle name="Hyperlink 3" xfId="4" xr:uid="{4AFA516A-33FA-4915-9115-7B775744D6FA}"/>
    <cellStyle name="Normal" xfId="0" builtinId="0"/>
    <cellStyle name="Normal 2" xfId="3" xr:uid="{6B321D90-FF02-4B77-893D-4BBE2BEC52B2}"/>
    <cellStyle name="Normal 3" xfId="5" xr:uid="{3DA3B83C-3681-4A8B-8EAF-393FA0EDDEF8}"/>
    <cellStyle name="Normal 4" xfId="6" xr:uid="{9E69D90B-1A82-45D8-B94F-0D96B27DAE87}"/>
    <cellStyle name="Normal 4 2" xfId="8" xr:uid="{D8356466-40C9-432B-9808-5395EA0659AF}"/>
  </cellStyles>
  <dxfs count="90">
    <dxf>
      <fill>
        <patternFill>
          <bgColor rgb="FFFFFF00"/>
        </patternFill>
      </fill>
    </dxf>
    <dxf>
      <font>
        <b/>
        <i val="0"/>
        <color rgb="FFFF0000"/>
      </font>
      <numFmt numFmtId="169" formatCode="\!"/>
    </dxf>
    <dxf>
      <font>
        <b/>
        <i val="0"/>
        <color rgb="FF00B050"/>
      </font>
    </dxf>
    <dxf>
      <font>
        <b/>
        <i val="0"/>
        <color rgb="FF00B050"/>
      </font>
    </dxf>
    <dxf>
      <font>
        <b/>
        <i val="0"/>
        <color rgb="FFFF0000"/>
      </font>
      <numFmt numFmtId="169" formatCode="\!"/>
    </dxf>
    <dxf>
      <font>
        <b/>
        <i val="0"/>
        <color rgb="FF00B050"/>
      </font>
    </dxf>
    <dxf>
      <font>
        <b/>
        <i val="0"/>
        <color rgb="FFFF0000"/>
      </font>
    </dxf>
    <dxf>
      <font>
        <b/>
        <i val="0"/>
        <color rgb="FF00B050"/>
      </font>
    </dxf>
    <dxf>
      <font>
        <b/>
        <i val="0"/>
        <color rgb="FFFF0000"/>
      </font>
      <numFmt numFmtId="169" formatCode="\!"/>
    </dxf>
    <dxf>
      <font>
        <b/>
        <i val="0"/>
        <color rgb="FFFF0000"/>
      </font>
    </dxf>
    <dxf>
      <font>
        <b/>
        <i val="0"/>
        <color rgb="FF00B050"/>
      </font>
    </dxf>
    <dxf>
      <fill>
        <patternFill>
          <bgColor rgb="FFFFFF00"/>
        </patternFill>
      </fill>
    </dxf>
    <dxf>
      <fill>
        <patternFill>
          <bgColor rgb="FF00B050"/>
        </patternFill>
      </fill>
    </dxf>
    <dxf>
      <fill>
        <patternFill>
          <bgColor rgb="FFFFFF00"/>
        </patternFill>
      </fill>
    </dxf>
    <dxf>
      <font>
        <color auto="1"/>
      </font>
      <fill>
        <patternFill>
          <bgColor rgb="FF00B050"/>
        </patternFill>
      </fill>
    </dxf>
    <dxf>
      <fill>
        <patternFill>
          <bgColor rgb="FF73F9B0"/>
        </patternFill>
      </fill>
    </dxf>
    <dxf>
      <fill>
        <patternFill>
          <bgColor rgb="FFFFFF00"/>
        </patternFill>
      </fill>
    </dxf>
    <dxf>
      <font>
        <b/>
        <i val="0"/>
        <color rgb="FFFF0000"/>
      </font>
      <numFmt numFmtId="169" formatCode="\!"/>
    </dxf>
    <dxf>
      <font>
        <b/>
        <i val="0"/>
        <color rgb="FF00B050"/>
      </font>
    </dxf>
    <dxf>
      <font>
        <b/>
        <i val="0"/>
        <color rgb="FF00B050"/>
      </font>
    </dxf>
    <dxf>
      <font>
        <b/>
        <i val="0"/>
        <color rgb="FFFF0000"/>
      </font>
      <numFmt numFmtId="169" formatCode="\!"/>
    </dxf>
    <dxf>
      <font>
        <b/>
        <i val="0"/>
        <color rgb="FF00B050"/>
      </font>
    </dxf>
    <dxf>
      <font>
        <b/>
        <i val="0"/>
        <color rgb="FFFF0000"/>
      </font>
      <numFmt numFmtId="169" formatCode="\!"/>
    </dxf>
    <dxf>
      <font>
        <b/>
        <i val="0"/>
        <color rgb="FFFF0000"/>
      </font>
    </dxf>
    <dxf>
      <font>
        <b/>
        <i val="0"/>
        <color rgb="FF00B050"/>
      </font>
    </dxf>
    <dxf>
      <font>
        <b/>
        <i val="0"/>
        <color rgb="FF00B050"/>
      </font>
    </dxf>
    <dxf>
      <font>
        <b/>
        <i val="0"/>
        <color rgb="FFFF0000"/>
      </font>
      <numFmt numFmtId="169" formatCode="\!"/>
    </dxf>
    <dxf>
      <font>
        <b/>
        <i val="0"/>
        <color rgb="FF00B050"/>
      </font>
    </dxf>
    <dxf>
      <font>
        <b/>
        <i val="0"/>
        <color rgb="FFFF0000"/>
      </font>
    </dxf>
    <dxf>
      <fill>
        <patternFill patternType="none">
          <bgColor auto="1"/>
        </patternFill>
      </fill>
      <border>
        <left style="thin">
          <color indexed="64"/>
        </left>
        <right style="thin">
          <color indexed="64"/>
        </right>
        <top style="thin">
          <color indexed="64"/>
        </top>
        <bottom style="thin">
          <color indexed="64"/>
        </bottom>
      </border>
    </dxf>
    <dxf>
      <fill>
        <patternFill patternType="none">
          <bgColor auto="1"/>
        </patternFill>
      </fill>
      <border>
        <left style="thin">
          <color indexed="64"/>
        </left>
        <right style="thin">
          <color indexed="64"/>
        </right>
        <top style="thin">
          <color indexed="64"/>
        </top>
        <bottom style="thin">
          <color indexed="64"/>
        </bottom>
      </border>
    </dxf>
    <dxf>
      <font>
        <b/>
        <i val="0"/>
        <color rgb="FFFF0000"/>
      </font>
    </dxf>
    <dxf>
      <font>
        <b/>
        <i val="0"/>
        <color rgb="FF00B050"/>
      </font>
    </dxf>
    <dxf>
      <font>
        <b/>
        <i val="0"/>
        <color rgb="FF00B050"/>
      </font>
    </dxf>
    <dxf>
      <font>
        <b/>
        <i val="0"/>
        <color rgb="FFFF0000"/>
      </font>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color rgb="FFFF0000"/>
      </font>
      <numFmt numFmtId="169" formatCode="\!"/>
    </dxf>
    <dxf>
      <font>
        <b/>
        <i val="0"/>
        <color rgb="FF00B050"/>
      </font>
    </dxf>
    <dxf>
      <fill>
        <patternFill patternType="none">
          <fgColor indexed="64"/>
          <bgColor auto="1"/>
        </patternFill>
      </fill>
    </dxf>
    <dxf>
      <font>
        <b/>
        <i val="0"/>
        <color rgb="FFFF0000"/>
      </font>
      <numFmt numFmtId="169" formatCode="\!"/>
    </dxf>
    <dxf>
      <font>
        <b/>
        <i val="0"/>
        <color rgb="FF00B050"/>
      </font>
    </dxf>
    <dxf>
      <fill>
        <patternFill patternType="none">
          <fgColor indexed="64"/>
          <bgColor auto="1"/>
        </patternFill>
      </fill>
    </dxf>
    <dxf>
      <font>
        <color theme="3" tint="-0.24994659260841701"/>
      </font>
      <fill>
        <patternFill>
          <bgColor theme="6"/>
        </patternFill>
      </fill>
    </dxf>
    <dxf>
      <font>
        <b/>
        <i val="0"/>
        <color rgb="FF00B050"/>
      </font>
    </dxf>
    <dxf>
      <font>
        <b/>
        <i val="0"/>
        <color rgb="FFFF0000"/>
      </font>
      <numFmt numFmtId="169" formatCode="\!"/>
    </dxf>
    <dxf>
      <font>
        <b/>
        <i val="0"/>
        <color rgb="FF00B050"/>
      </font>
    </dxf>
    <dxf>
      <font>
        <b/>
        <i val="0"/>
        <color rgb="FFFF0000"/>
      </font>
      <numFmt numFmtId="169" formatCode="\!"/>
    </dxf>
    <dxf>
      <font>
        <b/>
        <i val="0"/>
        <color rgb="FF00B050"/>
      </font>
    </dxf>
    <dxf>
      <font>
        <b/>
        <i val="0"/>
        <color rgb="FFFF0000"/>
      </font>
      <numFmt numFmtId="169" formatCode="\!"/>
    </dxf>
    <dxf>
      <font>
        <b/>
        <i val="0"/>
        <color rgb="FFFF0000"/>
      </font>
      <numFmt numFmtId="169" formatCode="\!"/>
    </dxf>
    <dxf>
      <font>
        <b/>
        <i val="0"/>
        <color rgb="FF00B050"/>
      </font>
    </dxf>
    <dxf>
      <font>
        <b/>
        <i val="0"/>
        <color rgb="FFFF0000"/>
      </font>
      <numFmt numFmtId="169" formatCode="\!"/>
    </dxf>
    <dxf>
      <font>
        <b/>
        <i val="0"/>
        <color rgb="FF00B050"/>
      </font>
    </dxf>
    <dxf>
      <font>
        <b/>
        <i val="0"/>
        <color rgb="FF00B050"/>
      </font>
    </dxf>
    <dxf>
      <font>
        <b/>
        <i val="0"/>
        <color rgb="FFFF0000"/>
      </font>
      <numFmt numFmtId="169" formatCode="\!"/>
    </dxf>
    <dxf>
      <font>
        <b/>
        <i val="0"/>
        <color rgb="FFFF0000"/>
      </font>
      <numFmt numFmtId="169" formatCode="\!"/>
    </dxf>
    <dxf>
      <font>
        <b/>
        <i val="0"/>
        <color rgb="FF00B050"/>
      </font>
    </dxf>
    <dxf>
      <fill>
        <patternFill patternType="none">
          <bgColor auto="1"/>
        </patternFill>
      </fill>
      <border>
        <left style="thin">
          <color indexed="64"/>
        </left>
        <right style="thin">
          <color indexed="64"/>
        </right>
        <top style="thin">
          <color indexed="64"/>
        </top>
        <bottom style="thin">
          <color indexed="64"/>
        </bottom>
      </border>
    </dxf>
    <dxf>
      <fill>
        <patternFill patternType="none">
          <bgColor auto="1"/>
        </patternFill>
      </fill>
      <border>
        <left style="thin">
          <color indexed="64"/>
        </left>
        <right style="thin">
          <color indexed="64"/>
        </right>
        <top style="thin">
          <color indexed="64"/>
        </top>
        <bottom style="thin">
          <color indexed="64"/>
        </bottom>
      </border>
    </dxf>
    <dxf>
      <fill>
        <patternFill patternType="none">
          <bgColor auto="1"/>
        </patternFill>
      </fill>
      <border>
        <left style="thin">
          <color indexed="64"/>
        </left>
        <right style="thin">
          <color indexed="64"/>
        </right>
        <top style="thin">
          <color indexed="64"/>
        </top>
        <bottom style="thin">
          <color indexed="64"/>
        </bottom>
      </border>
    </dxf>
    <dxf>
      <fill>
        <patternFill patternType="none">
          <bgColor auto="1"/>
        </patternFill>
      </fill>
      <border>
        <left style="thin">
          <color indexed="64"/>
        </left>
        <right style="thin">
          <color indexed="64"/>
        </right>
        <top style="thin">
          <color indexed="64"/>
        </top>
        <bottom style="thin">
          <color indexed="64"/>
        </bottom>
      </border>
    </dxf>
    <dxf>
      <fill>
        <patternFill>
          <bgColor rgb="FFFFFF00"/>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00B050"/>
        </patternFill>
      </fill>
    </dxf>
    <dxf>
      <font>
        <b/>
        <i val="0"/>
        <u/>
      </font>
      <fill>
        <patternFill patternType="solid">
          <bgColor rgb="FFFFC000"/>
        </patternFill>
      </fill>
    </dxf>
    <dxf>
      <font>
        <b/>
        <i val="0"/>
        <u/>
        <color auto="1"/>
      </font>
      <fill>
        <patternFill>
          <bgColor rgb="FFFF0000"/>
        </patternFill>
      </fill>
    </dxf>
    <dxf>
      <font>
        <strike val="0"/>
        <color theme="0"/>
      </font>
      <fill>
        <patternFill>
          <bgColor theme="4" tint="-0.499984740745262"/>
        </patternFill>
      </fill>
    </dxf>
    <dxf>
      <font>
        <strike val="0"/>
        <color theme="0"/>
      </font>
      <fill>
        <patternFill>
          <bgColor theme="4" tint="-0.499984740745262"/>
        </patternFill>
      </fill>
    </dxf>
    <dxf>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4" tint="-0.499984740745262"/>
        </patternFill>
      </fill>
    </dxf>
    <dxf>
      <fill>
        <patternFill>
          <bgColor theme="4" tint="-0.499984740745262"/>
        </patternFill>
      </fill>
    </dxf>
    <dxf>
      <fill>
        <patternFill>
          <bgColor theme="4" tint="-0.499984740745262"/>
        </patternFill>
      </fill>
    </dxf>
    <dxf>
      <fill>
        <patternFill>
          <bgColor theme="4" tint="-0.499984740745262"/>
        </patternFill>
      </fill>
    </dxf>
    <dxf>
      <fill>
        <patternFill>
          <bgColor theme="0" tint="-4.9989318521683403E-2"/>
        </patternFill>
      </fill>
    </dxf>
    <dxf>
      <font>
        <b val="0"/>
        <i val="0"/>
        <strike val="0"/>
        <color theme="0"/>
      </font>
      <fill>
        <gradientFill degree="90">
          <stop position="0">
            <color theme="3"/>
          </stop>
          <stop position="1">
            <color theme="3" tint="-0.25098422193060094"/>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5" defaultTableStyle="TableStyleMedium2" defaultPivotStyle="PivotStyleLight16">
    <tableStyle name="Business Table" pivot="0" count="3" xr9:uid="{00000000-0011-0000-FFFF-FFFF00000000}">
      <tableStyleElement type="wholeTable" dxfId="89"/>
      <tableStyleElement type="headerRow" dxfId="88"/>
      <tableStyleElement type="secondRowStripe" dxfId="87"/>
    </tableStyle>
    <tableStyle name="PivotTable Style 1" table="0" count="1" xr9:uid="{6A686F3A-EA79-41B9-9FE3-2E017948819A}">
      <tableStyleElement type="wholeTable" dxfId="86"/>
    </tableStyle>
    <tableStyle name="PivotTable Style 2" table="0" count="1" xr9:uid="{7CAEFAD2-0DE7-45B4-8D08-318F6156EF8B}">
      <tableStyleElement type="wholeTable" dxfId="85"/>
    </tableStyle>
    <tableStyle name="PivotTable Style 3" table="0" count="2" xr9:uid="{1D389C7C-3136-4374-AA23-10C4D7C713E5}">
      <tableStyleElement type="totalRow" dxfId="84"/>
      <tableStyleElement type="firstHeaderCell" dxfId="83"/>
    </tableStyle>
    <tableStyle name="PivotTable Style 4" table="0" count="3" xr9:uid="{0F1AE5BF-FA71-46E9-8AF8-B765321A70A7}">
      <tableStyleElement type="wholeTable" dxfId="82"/>
      <tableStyleElement type="headerRow" dxfId="81"/>
      <tableStyleElement type="totalRow" dxfId="80"/>
    </tableStyle>
  </tableStyles>
  <colors>
    <mruColors>
      <color rgb="FF1C31CE"/>
      <color rgb="FFA4C8FE"/>
      <color rgb="FFFFC000"/>
      <color rgb="FF00D27D"/>
      <color rgb="FFA3EBEB"/>
      <color rgb="FFFF9FCF"/>
      <color rgb="FFFF89C4"/>
      <color rgb="FF384CE4"/>
      <color rgb="FF0088B8"/>
      <color rgb="FFFF8B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1121833</xdr:colOff>
      <xdr:row>55</xdr:row>
      <xdr:rowOff>84667</xdr:rowOff>
    </xdr:from>
    <xdr:to>
      <xdr:col>3</xdr:col>
      <xdr:colOff>1426633</xdr:colOff>
      <xdr:row>56</xdr:row>
      <xdr:rowOff>290979</xdr:rowOff>
    </xdr:to>
    <xdr:sp macro="" textlink="">
      <xdr:nvSpPr>
        <xdr:cNvPr id="1026"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6529916" y="22383750"/>
          <a:ext cx="304800" cy="30156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1121833</xdr:colOff>
      <xdr:row>21</xdr:row>
      <xdr:rowOff>0</xdr:rowOff>
    </xdr:from>
    <xdr:ext cx="304800" cy="300503"/>
    <xdr:sp macro="" textlink="">
      <xdr:nvSpPr>
        <xdr:cNvPr id="2"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6EEB87DE-C56A-4173-84A2-B56740920AF7}"/>
            </a:ext>
          </a:extLst>
        </xdr:cNvPr>
        <xdr:cNvSpPr>
          <a:spLocks noChangeAspect="1" noChangeArrowheads="1"/>
        </xdr:cNvSpPr>
      </xdr:nvSpPr>
      <xdr:spPr bwMode="auto">
        <a:xfrm>
          <a:off x="4855633" y="2648902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4"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5DBD4270-8F09-4545-BBFC-8758328D5EA9}"/>
            </a:ext>
          </a:extLst>
        </xdr:cNvPr>
        <xdr:cNvSpPr>
          <a:spLocks noChangeAspect="1" noChangeArrowheads="1"/>
        </xdr:cNvSpPr>
      </xdr:nvSpPr>
      <xdr:spPr bwMode="auto">
        <a:xfrm>
          <a:off x="4855633" y="2648902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5"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89EF043F-5C18-4156-AF41-8B5338F0DCC8}"/>
            </a:ext>
          </a:extLst>
        </xdr:cNvPr>
        <xdr:cNvSpPr>
          <a:spLocks noChangeAspect="1" noChangeArrowheads="1"/>
        </xdr:cNvSpPr>
      </xdr:nvSpPr>
      <xdr:spPr bwMode="auto">
        <a:xfrm>
          <a:off x="4855633" y="2648902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6"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6A283701-52C3-4527-AEBD-52E5361338AE}"/>
            </a:ext>
          </a:extLst>
        </xdr:cNvPr>
        <xdr:cNvSpPr>
          <a:spLocks noChangeAspect="1" noChangeArrowheads="1"/>
        </xdr:cNvSpPr>
      </xdr:nvSpPr>
      <xdr:spPr bwMode="auto">
        <a:xfrm>
          <a:off x="4855633" y="2648902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7"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7E764B36-56D8-4C1D-80E7-DF7642AD8E57}"/>
            </a:ext>
          </a:extLst>
        </xdr:cNvPr>
        <xdr:cNvSpPr>
          <a:spLocks noChangeAspect="1" noChangeArrowheads="1"/>
        </xdr:cNvSpPr>
      </xdr:nvSpPr>
      <xdr:spPr bwMode="auto">
        <a:xfrm>
          <a:off x="4855633" y="2648902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0"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E2A6BE83-AE26-4D72-A636-56384BD7A88E}"/>
            </a:ext>
          </a:extLst>
        </xdr:cNvPr>
        <xdr:cNvSpPr>
          <a:spLocks noChangeAspect="1" noChangeArrowheads="1"/>
        </xdr:cNvSpPr>
      </xdr:nvSpPr>
      <xdr:spPr bwMode="auto">
        <a:xfrm>
          <a:off x="4855633" y="2648902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1"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BD5323BA-1664-4101-96AF-BFFE80173D44}"/>
            </a:ext>
          </a:extLst>
        </xdr:cNvPr>
        <xdr:cNvSpPr>
          <a:spLocks noChangeAspect="1" noChangeArrowheads="1"/>
        </xdr:cNvSpPr>
      </xdr:nvSpPr>
      <xdr:spPr bwMode="auto">
        <a:xfrm>
          <a:off x="4855633" y="2648902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2"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CD2D9ACC-3772-4049-9D31-274F04957ADE}"/>
            </a:ext>
          </a:extLst>
        </xdr:cNvPr>
        <xdr:cNvSpPr>
          <a:spLocks noChangeAspect="1" noChangeArrowheads="1"/>
        </xdr:cNvSpPr>
      </xdr:nvSpPr>
      <xdr:spPr bwMode="auto">
        <a:xfrm>
          <a:off x="4855633" y="280701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3"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013B7210-F977-4096-9BDE-19A3FC58F638}"/>
            </a:ext>
          </a:extLst>
        </xdr:cNvPr>
        <xdr:cNvSpPr>
          <a:spLocks noChangeAspect="1" noChangeArrowheads="1"/>
        </xdr:cNvSpPr>
      </xdr:nvSpPr>
      <xdr:spPr bwMode="auto">
        <a:xfrm>
          <a:off x="4855633" y="280701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4"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6B1BCD44-E601-4784-BB53-BB2169113DC4}"/>
            </a:ext>
          </a:extLst>
        </xdr:cNvPr>
        <xdr:cNvSpPr>
          <a:spLocks noChangeAspect="1" noChangeArrowheads="1"/>
        </xdr:cNvSpPr>
      </xdr:nvSpPr>
      <xdr:spPr bwMode="auto">
        <a:xfrm>
          <a:off x="4855633" y="280701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5"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618EE10C-70A0-4266-B0F3-4EC997EA8F17}"/>
            </a:ext>
          </a:extLst>
        </xdr:cNvPr>
        <xdr:cNvSpPr>
          <a:spLocks noChangeAspect="1" noChangeArrowheads="1"/>
        </xdr:cNvSpPr>
      </xdr:nvSpPr>
      <xdr:spPr bwMode="auto">
        <a:xfrm>
          <a:off x="4855633" y="280701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6"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3C525914-EF61-4EF7-AAE6-1DB3B94B6757}"/>
            </a:ext>
          </a:extLst>
        </xdr:cNvPr>
        <xdr:cNvSpPr>
          <a:spLocks noChangeAspect="1" noChangeArrowheads="1"/>
        </xdr:cNvSpPr>
      </xdr:nvSpPr>
      <xdr:spPr bwMode="auto">
        <a:xfrm>
          <a:off x="4855633" y="280701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7"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26218C01-3643-427F-A4F9-9115C5A6522C}"/>
            </a:ext>
          </a:extLst>
        </xdr:cNvPr>
        <xdr:cNvSpPr>
          <a:spLocks noChangeAspect="1" noChangeArrowheads="1"/>
        </xdr:cNvSpPr>
      </xdr:nvSpPr>
      <xdr:spPr bwMode="auto">
        <a:xfrm>
          <a:off x="4855633" y="280701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8"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5CDA2A40-DD31-411A-BBA4-9A732CAA47FF}"/>
            </a:ext>
          </a:extLst>
        </xdr:cNvPr>
        <xdr:cNvSpPr>
          <a:spLocks noChangeAspect="1" noChangeArrowheads="1"/>
        </xdr:cNvSpPr>
      </xdr:nvSpPr>
      <xdr:spPr bwMode="auto">
        <a:xfrm>
          <a:off x="4855633" y="280701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9"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C7EE531B-E40E-4FC5-90BF-BACFCA44F15B}"/>
            </a:ext>
          </a:extLst>
        </xdr:cNvPr>
        <xdr:cNvSpPr>
          <a:spLocks noChangeAspect="1" noChangeArrowheads="1"/>
        </xdr:cNvSpPr>
      </xdr:nvSpPr>
      <xdr:spPr bwMode="auto">
        <a:xfrm>
          <a:off x="4855633" y="280701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20"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64064A86-B1DE-43BF-B387-A91C444EC2C5}"/>
            </a:ext>
          </a:extLst>
        </xdr:cNvPr>
        <xdr:cNvSpPr>
          <a:spLocks noChangeAspect="1" noChangeArrowheads="1"/>
        </xdr:cNvSpPr>
      </xdr:nvSpPr>
      <xdr:spPr bwMode="auto">
        <a:xfrm>
          <a:off x="4855633" y="280701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21"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B7AFCF6C-D12E-4C52-B970-05404FA714BF}"/>
            </a:ext>
          </a:extLst>
        </xdr:cNvPr>
        <xdr:cNvSpPr>
          <a:spLocks noChangeAspect="1" noChangeArrowheads="1"/>
        </xdr:cNvSpPr>
      </xdr:nvSpPr>
      <xdr:spPr bwMode="auto">
        <a:xfrm>
          <a:off x="4855633" y="280701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22"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EB664383-53EC-4D24-A281-2C9788573639}"/>
            </a:ext>
          </a:extLst>
        </xdr:cNvPr>
        <xdr:cNvSpPr>
          <a:spLocks noChangeAspect="1" noChangeArrowheads="1"/>
        </xdr:cNvSpPr>
      </xdr:nvSpPr>
      <xdr:spPr bwMode="auto">
        <a:xfrm>
          <a:off x="4855633" y="280701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23"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E82BD134-546D-40DE-A027-A590BBF54D89}"/>
            </a:ext>
          </a:extLst>
        </xdr:cNvPr>
        <xdr:cNvSpPr>
          <a:spLocks noChangeAspect="1" noChangeArrowheads="1"/>
        </xdr:cNvSpPr>
      </xdr:nvSpPr>
      <xdr:spPr bwMode="auto">
        <a:xfrm>
          <a:off x="4855633" y="280701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24"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373F3B23-96AA-45A3-AD37-595EFCE3C6B6}"/>
            </a:ext>
          </a:extLst>
        </xdr:cNvPr>
        <xdr:cNvSpPr>
          <a:spLocks noChangeAspect="1" noChangeArrowheads="1"/>
        </xdr:cNvSpPr>
      </xdr:nvSpPr>
      <xdr:spPr bwMode="auto">
        <a:xfrm>
          <a:off x="4855633" y="280701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25"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1CFBAF21-3BCF-4308-9E4F-7FF0FB7988E5}"/>
            </a:ext>
          </a:extLst>
        </xdr:cNvPr>
        <xdr:cNvSpPr>
          <a:spLocks noChangeAspect="1" noChangeArrowheads="1"/>
        </xdr:cNvSpPr>
      </xdr:nvSpPr>
      <xdr:spPr bwMode="auto">
        <a:xfrm>
          <a:off x="4855633" y="280701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26"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115E4023-3A2E-49A9-A8F8-E6F4BBB3E52B}"/>
            </a:ext>
          </a:extLst>
        </xdr:cNvPr>
        <xdr:cNvSpPr>
          <a:spLocks noChangeAspect="1" noChangeArrowheads="1"/>
        </xdr:cNvSpPr>
      </xdr:nvSpPr>
      <xdr:spPr bwMode="auto">
        <a:xfrm>
          <a:off x="4855633" y="280701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27"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AE29E663-9A91-452B-A7CB-ED22863209B1}"/>
            </a:ext>
          </a:extLst>
        </xdr:cNvPr>
        <xdr:cNvSpPr>
          <a:spLocks noChangeAspect="1" noChangeArrowheads="1"/>
        </xdr:cNvSpPr>
      </xdr:nvSpPr>
      <xdr:spPr bwMode="auto">
        <a:xfrm>
          <a:off x="4855633" y="280701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28"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F8277CE5-86F3-45A0-B462-6FFB84CA6B0A}"/>
            </a:ext>
          </a:extLst>
        </xdr:cNvPr>
        <xdr:cNvSpPr>
          <a:spLocks noChangeAspect="1" noChangeArrowheads="1"/>
        </xdr:cNvSpPr>
      </xdr:nvSpPr>
      <xdr:spPr bwMode="auto">
        <a:xfrm>
          <a:off x="4855633" y="280701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29"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2F08EC5D-6622-4818-A18D-E301AE9C5E6D}"/>
            </a:ext>
          </a:extLst>
        </xdr:cNvPr>
        <xdr:cNvSpPr>
          <a:spLocks noChangeAspect="1" noChangeArrowheads="1"/>
        </xdr:cNvSpPr>
      </xdr:nvSpPr>
      <xdr:spPr bwMode="auto">
        <a:xfrm>
          <a:off x="4855633" y="280701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30"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FCA9D4AB-86DD-43FC-AB3C-6AD5BE539C0E}"/>
            </a:ext>
          </a:extLst>
        </xdr:cNvPr>
        <xdr:cNvSpPr>
          <a:spLocks noChangeAspect="1" noChangeArrowheads="1"/>
        </xdr:cNvSpPr>
      </xdr:nvSpPr>
      <xdr:spPr bwMode="auto">
        <a:xfrm>
          <a:off x="4855633" y="280701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31"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C481CD70-BD17-4659-BDF9-3BA1E0ABA2E5}"/>
            </a:ext>
          </a:extLst>
        </xdr:cNvPr>
        <xdr:cNvSpPr>
          <a:spLocks noChangeAspect="1" noChangeArrowheads="1"/>
        </xdr:cNvSpPr>
      </xdr:nvSpPr>
      <xdr:spPr bwMode="auto">
        <a:xfrm>
          <a:off x="4855633" y="280701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32"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A9E56C8D-2011-4BCA-A27D-0F25DAC46961}"/>
            </a:ext>
          </a:extLst>
        </xdr:cNvPr>
        <xdr:cNvSpPr>
          <a:spLocks noChangeAspect="1" noChangeArrowheads="1"/>
        </xdr:cNvSpPr>
      </xdr:nvSpPr>
      <xdr:spPr bwMode="auto">
        <a:xfrm>
          <a:off x="4855633" y="280701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33"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CBE4D134-436C-45F1-8439-1AAFBA488905}"/>
            </a:ext>
          </a:extLst>
        </xdr:cNvPr>
        <xdr:cNvSpPr>
          <a:spLocks noChangeAspect="1" noChangeArrowheads="1"/>
        </xdr:cNvSpPr>
      </xdr:nvSpPr>
      <xdr:spPr bwMode="auto">
        <a:xfrm>
          <a:off x="4855633" y="280701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34"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CA8BBFAE-22B8-41A1-80EA-236DFE252664}"/>
            </a:ext>
          </a:extLst>
        </xdr:cNvPr>
        <xdr:cNvSpPr>
          <a:spLocks noChangeAspect="1" noChangeArrowheads="1"/>
        </xdr:cNvSpPr>
      </xdr:nvSpPr>
      <xdr:spPr bwMode="auto">
        <a:xfrm>
          <a:off x="4855633" y="280701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35"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D636C1EE-76DE-4492-8989-B14B7328750B}"/>
            </a:ext>
          </a:extLst>
        </xdr:cNvPr>
        <xdr:cNvSpPr>
          <a:spLocks noChangeAspect="1" noChangeArrowheads="1"/>
        </xdr:cNvSpPr>
      </xdr:nvSpPr>
      <xdr:spPr bwMode="auto">
        <a:xfrm>
          <a:off x="4855633" y="280701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36"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3C1F2870-45D8-4A4A-9A76-48B0EE467ECE}"/>
            </a:ext>
          </a:extLst>
        </xdr:cNvPr>
        <xdr:cNvSpPr>
          <a:spLocks noChangeAspect="1" noChangeArrowheads="1"/>
        </xdr:cNvSpPr>
      </xdr:nvSpPr>
      <xdr:spPr bwMode="auto">
        <a:xfrm>
          <a:off x="4855633" y="280701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37"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EDAABC53-40EE-4756-9110-AE7E7B45426A}"/>
            </a:ext>
          </a:extLst>
        </xdr:cNvPr>
        <xdr:cNvSpPr>
          <a:spLocks noChangeAspect="1" noChangeArrowheads="1"/>
        </xdr:cNvSpPr>
      </xdr:nvSpPr>
      <xdr:spPr bwMode="auto">
        <a:xfrm>
          <a:off x="4855633" y="280701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38"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D093CAB4-CC3E-4D7B-B4CF-132AE1DDB489}"/>
            </a:ext>
          </a:extLst>
        </xdr:cNvPr>
        <xdr:cNvSpPr>
          <a:spLocks noChangeAspect="1" noChangeArrowheads="1"/>
        </xdr:cNvSpPr>
      </xdr:nvSpPr>
      <xdr:spPr bwMode="auto">
        <a:xfrm>
          <a:off x="4855633" y="280701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39"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D6F14C7B-C318-41C4-B59C-D4F007B41E75}"/>
            </a:ext>
          </a:extLst>
        </xdr:cNvPr>
        <xdr:cNvSpPr>
          <a:spLocks noChangeAspect="1" noChangeArrowheads="1"/>
        </xdr:cNvSpPr>
      </xdr:nvSpPr>
      <xdr:spPr bwMode="auto">
        <a:xfrm>
          <a:off x="4855633" y="280701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1093258</xdr:colOff>
      <xdr:row>21</xdr:row>
      <xdr:rowOff>0</xdr:rowOff>
    </xdr:from>
    <xdr:ext cx="304800" cy="300503"/>
    <xdr:sp macro="" textlink="">
      <xdr:nvSpPr>
        <xdr:cNvPr id="40"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D53162A4-3529-4347-9F64-AF88AB718030}"/>
            </a:ext>
          </a:extLst>
        </xdr:cNvPr>
        <xdr:cNvSpPr>
          <a:spLocks noChangeAspect="1" noChangeArrowheads="1"/>
        </xdr:cNvSpPr>
      </xdr:nvSpPr>
      <xdr:spPr bwMode="auto">
        <a:xfrm>
          <a:off x="5055658" y="1391602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1095856</xdr:colOff>
      <xdr:row>21</xdr:row>
      <xdr:rowOff>0</xdr:rowOff>
    </xdr:from>
    <xdr:ext cx="304800" cy="300503"/>
    <xdr:sp macro="" textlink="">
      <xdr:nvSpPr>
        <xdr:cNvPr id="41"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F3E5BE66-F702-4EBF-8BE3-D8A522405C67}"/>
            </a:ext>
          </a:extLst>
        </xdr:cNvPr>
        <xdr:cNvSpPr>
          <a:spLocks noChangeAspect="1" noChangeArrowheads="1"/>
        </xdr:cNvSpPr>
      </xdr:nvSpPr>
      <xdr:spPr bwMode="auto">
        <a:xfrm>
          <a:off x="6172681" y="2807883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42"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9927F966-E381-4BE7-AFC3-0CCB170E462B}"/>
            </a:ext>
          </a:extLst>
        </xdr:cNvPr>
        <xdr:cNvSpPr>
          <a:spLocks noChangeAspect="1" noChangeArrowheads="1"/>
        </xdr:cNvSpPr>
      </xdr:nvSpPr>
      <xdr:spPr bwMode="auto">
        <a:xfrm>
          <a:off x="6198658"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43"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5EDCA834-361C-473B-A986-38A8087FABA1}"/>
            </a:ext>
          </a:extLst>
        </xdr:cNvPr>
        <xdr:cNvSpPr>
          <a:spLocks noChangeAspect="1" noChangeArrowheads="1"/>
        </xdr:cNvSpPr>
      </xdr:nvSpPr>
      <xdr:spPr bwMode="auto">
        <a:xfrm>
          <a:off x="6198658"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44"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64897093-9357-4BC0-A19C-9D9EB381D65B}"/>
            </a:ext>
          </a:extLst>
        </xdr:cNvPr>
        <xdr:cNvSpPr>
          <a:spLocks noChangeAspect="1" noChangeArrowheads="1"/>
        </xdr:cNvSpPr>
      </xdr:nvSpPr>
      <xdr:spPr bwMode="auto">
        <a:xfrm>
          <a:off x="6198658"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45"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608A5F71-B290-4FCF-A1BE-F15537FA6E0F}"/>
            </a:ext>
          </a:extLst>
        </xdr:cNvPr>
        <xdr:cNvSpPr>
          <a:spLocks noChangeAspect="1" noChangeArrowheads="1"/>
        </xdr:cNvSpPr>
      </xdr:nvSpPr>
      <xdr:spPr bwMode="auto">
        <a:xfrm>
          <a:off x="6198658"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46"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976CAE68-ADEF-4533-8D1B-1FD5E3A7A803}"/>
            </a:ext>
          </a:extLst>
        </xdr:cNvPr>
        <xdr:cNvSpPr>
          <a:spLocks noChangeAspect="1" noChangeArrowheads="1"/>
        </xdr:cNvSpPr>
      </xdr:nvSpPr>
      <xdr:spPr bwMode="auto">
        <a:xfrm>
          <a:off x="6198658"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47"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4436FBD8-A5E8-482B-85C0-392EB6753383}"/>
            </a:ext>
          </a:extLst>
        </xdr:cNvPr>
        <xdr:cNvSpPr>
          <a:spLocks noChangeAspect="1" noChangeArrowheads="1"/>
        </xdr:cNvSpPr>
      </xdr:nvSpPr>
      <xdr:spPr bwMode="auto">
        <a:xfrm>
          <a:off x="6198658"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48"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C92AECE8-6CC7-46AB-91F4-DB79892E9567}"/>
            </a:ext>
          </a:extLst>
        </xdr:cNvPr>
        <xdr:cNvSpPr>
          <a:spLocks noChangeAspect="1" noChangeArrowheads="1"/>
        </xdr:cNvSpPr>
      </xdr:nvSpPr>
      <xdr:spPr bwMode="auto">
        <a:xfrm>
          <a:off x="6198658"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49"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86CCCC23-339C-4F5D-BA98-3E6248BF2186}"/>
            </a:ext>
          </a:extLst>
        </xdr:cNvPr>
        <xdr:cNvSpPr>
          <a:spLocks noChangeAspect="1" noChangeArrowheads="1"/>
        </xdr:cNvSpPr>
      </xdr:nvSpPr>
      <xdr:spPr bwMode="auto">
        <a:xfrm>
          <a:off x="6198658"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50"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556215F1-53B6-4354-81BD-F378E6B4F1EE}"/>
            </a:ext>
          </a:extLst>
        </xdr:cNvPr>
        <xdr:cNvSpPr>
          <a:spLocks noChangeAspect="1" noChangeArrowheads="1"/>
        </xdr:cNvSpPr>
      </xdr:nvSpPr>
      <xdr:spPr bwMode="auto">
        <a:xfrm>
          <a:off x="6198658"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52"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5D70CF11-CDE3-417A-B7DB-844D6B03E874}"/>
            </a:ext>
          </a:extLst>
        </xdr:cNvPr>
        <xdr:cNvSpPr>
          <a:spLocks noChangeAspect="1" noChangeArrowheads="1"/>
        </xdr:cNvSpPr>
      </xdr:nvSpPr>
      <xdr:spPr bwMode="auto">
        <a:xfrm>
          <a:off x="6198658"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53"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D6672284-7533-4D3C-B383-EC08D1FD18A4}"/>
            </a:ext>
          </a:extLst>
        </xdr:cNvPr>
        <xdr:cNvSpPr>
          <a:spLocks noChangeAspect="1" noChangeArrowheads="1"/>
        </xdr:cNvSpPr>
      </xdr:nvSpPr>
      <xdr:spPr bwMode="auto">
        <a:xfrm>
          <a:off x="6198658"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54"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1D4CBE74-3022-4327-86D6-6FE92B5FD5D5}"/>
            </a:ext>
          </a:extLst>
        </xdr:cNvPr>
        <xdr:cNvSpPr>
          <a:spLocks noChangeAspect="1" noChangeArrowheads="1"/>
        </xdr:cNvSpPr>
      </xdr:nvSpPr>
      <xdr:spPr bwMode="auto">
        <a:xfrm>
          <a:off x="6198658"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55"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06CD059E-EBFE-4375-89FD-7DA77E9CDB48}"/>
            </a:ext>
          </a:extLst>
        </xdr:cNvPr>
        <xdr:cNvSpPr>
          <a:spLocks noChangeAspect="1" noChangeArrowheads="1"/>
        </xdr:cNvSpPr>
      </xdr:nvSpPr>
      <xdr:spPr bwMode="auto">
        <a:xfrm>
          <a:off x="6198658"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56"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F36A7D73-FE6B-480D-BB9E-000C712D725D}"/>
            </a:ext>
          </a:extLst>
        </xdr:cNvPr>
        <xdr:cNvSpPr>
          <a:spLocks noChangeAspect="1" noChangeArrowheads="1"/>
        </xdr:cNvSpPr>
      </xdr:nvSpPr>
      <xdr:spPr bwMode="auto">
        <a:xfrm>
          <a:off x="4855633" y="2915602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57"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169594C8-E0D2-4776-9779-E61866391B4E}"/>
            </a:ext>
          </a:extLst>
        </xdr:cNvPr>
        <xdr:cNvSpPr>
          <a:spLocks noChangeAspect="1" noChangeArrowheads="1"/>
        </xdr:cNvSpPr>
      </xdr:nvSpPr>
      <xdr:spPr bwMode="auto">
        <a:xfrm>
          <a:off x="4855633" y="2915602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58"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A2C450DF-5FE0-4B05-8A03-5C408E263B53}"/>
            </a:ext>
          </a:extLst>
        </xdr:cNvPr>
        <xdr:cNvSpPr>
          <a:spLocks noChangeAspect="1" noChangeArrowheads="1"/>
        </xdr:cNvSpPr>
      </xdr:nvSpPr>
      <xdr:spPr bwMode="auto">
        <a:xfrm>
          <a:off x="4855633" y="2915602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59"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06C5EF78-3A8F-46E9-B1A8-5CD0530CB461}"/>
            </a:ext>
          </a:extLst>
        </xdr:cNvPr>
        <xdr:cNvSpPr>
          <a:spLocks noChangeAspect="1" noChangeArrowheads="1"/>
        </xdr:cNvSpPr>
      </xdr:nvSpPr>
      <xdr:spPr bwMode="auto">
        <a:xfrm>
          <a:off x="4855633" y="2915602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60"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2E43B1B4-E0E5-4967-AD96-82FB7B670952}"/>
            </a:ext>
          </a:extLst>
        </xdr:cNvPr>
        <xdr:cNvSpPr>
          <a:spLocks noChangeAspect="1" noChangeArrowheads="1"/>
        </xdr:cNvSpPr>
      </xdr:nvSpPr>
      <xdr:spPr bwMode="auto">
        <a:xfrm>
          <a:off x="4855633" y="2915602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63"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698A6799-F7DA-47F6-B731-CDEC6B9FC8DB}"/>
            </a:ext>
          </a:extLst>
        </xdr:cNvPr>
        <xdr:cNvSpPr>
          <a:spLocks noChangeAspect="1" noChangeArrowheads="1"/>
        </xdr:cNvSpPr>
      </xdr:nvSpPr>
      <xdr:spPr bwMode="auto">
        <a:xfrm>
          <a:off x="4855633"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024"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F5963A5F-5249-4712-A602-B37F6E044A5B}"/>
            </a:ext>
          </a:extLst>
        </xdr:cNvPr>
        <xdr:cNvSpPr>
          <a:spLocks noChangeAspect="1" noChangeArrowheads="1"/>
        </xdr:cNvSpPr>
      </xdr:nvSpPr>
      <xdr:spPr bwMode="auto">
        <a:xfrm>
          <a:off x="6198658"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025"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01B0A86D-DF98-44A3-81B0-EC806D3BEABD}"/>
            </a:ext>
          </a:extLst>
        </xdr:cNvPr>
        <xdr:cNvSpPr>
          <a:spLocks noChangeAspect="1" noChangeArrowheads="1"/>
        </xdr:cNvSpPr>
      </xdr:nvSpPr>
      <xdr:spPr bwMode="auto">
        <a:xfrm>
          <a:off x="6198658"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027"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0EC88F52-01EF-4067-9277-4F5C3D53E962}"/>
            </a:ext>
          </a:extLst>
        </xdr:cNvPr>
        <xdr:cNvSpPr>
          <a:spLocks noChangeAspect="1" noChangeArrowheads="1"/>
        </xdr:cNvSpPr>
      </xdr:nvSpPr>
      <xdr:spPr bwMode="auto">
        <a:xfrm>
          <a:off x="6198658"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028"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3EB1A593-3B1E-477D-BB75-049E50ED163E}"/>
            </a:ext>
          </a:extLst>
        </xdr:cNvPr>
        <xdr:cNvSpPr>
          <a:spLocks noChangeAspect="1" noChangeArrowheads="1"/>
        </xdr:cNvSpPr>
      </xdr:nvSpPr>
      <xdr:spPr bwMode="auto">
        <a:xfrm>
          <a:off x="6198658"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029"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CB98513C-E4F0-47D3-AE1B-B847EC2F92FD}"/>
            </a:ext>
          </a:extLst>
        </xdr:cNvPr>
        <xdr:cNvSpPr>
          <a:spLocks noChangeAspect="1" noChangeArrowheads="1"/>
        </xdr:cNvSpPr>
      </xdr:nvSpPr>
      <xdr:spPr bwMode="auto">
        <a:xfrm>
          <a:off x="6198658"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030"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2FAAB028-31F6-4C06-A73E-5623BBFA184A}"/>
            </a:ext>
          </a:extLst>
        </xdr:cNvPr>
        <xdr:cNvSpPr>
          <a:spLocks noChangeAspect="1" noChangeArrowheads="1"/>
        </xdr:cNvSpPr>
      </xdr:nvSpPr>
      <xdr:spPr bwMode="auto">
        <a:xfrm>
          <a:off x="6198658"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031"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BAD16020-4BD3-48A9-9C47-D597690E7893}"/>
            </a:ext>
          </a:extLst>
        </xdr:cNvPr>
        <xdr:cNvSpPr>
          <a:spLocks noChangeAspect="1" noChangeArrowheads="1"/>
        </xdr:cNvSpPr>
      </xdr:nvSpPr>
      <xdr:spPr bwMode="auto">
        <a:xfrm>
          <a:off x="6198658"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032"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DCA3898E-4C81-43CF-ACEE-669C6F288249}"/>
            </a:ext>
          </a:extLst>
        </xdr:cNvPr>
        <xdr:cNvSpPr>
          <a:spLocks noChangeAspect="1" noChangeArrowheads="1"/>
        </xdr:cNvSpPr>
      </xdr:nvSpPr>
      <xdr:spPr bwMode="auto">
        <a:xfrm>
          <a:off x="6198658"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033"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5B00CA93-66AA-4D21-B65A-BBD8F1A83870}"/>
            </a:ext>
          </a:extLst>
        </xdr:cNvPr>
        <xdr:cNvSpPr>
          <a:spLocks noChangeAspect="1" noChangeArrowheads="1"/>
        </xdr:cNvSpPr>
      </xdr:nvSpPr>
      <xdr:spPr bwMode="auto">
        <a:xfrm>
          <a:off x="6198658"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034"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AE5E4509-6455-4CFF-A6DC-352A8662066C}"/>
            </a:ext>
          </a:extLst>
        </xdr:cNvPr>
        <xdr:cNvSpPr>
          <a:spLocks noChangeAspect="1" noChangeArrowheads="1"/>
        </xdr:cNvSpPr>
      </xdr:nvSpPr>
      <xdr:spPr bwMode="auto">
        <a:xfrm>
          <a:off x="6198658"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035"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234AF928-5590-4140-9538-AAB516814CFC}"/>
            </a:ext>
          </a:extLst>
        </xdr:cNvPr>
        <xdr:cNvSpPr>
          <a:spLocks noChangeAspect="1" noChangeArrowheads="1"/>
        </xdr:cNvSpPr>
      </xdr:nvSpPr>
      <xdr:spPr bwMode="auto">
        <a:xfrm>
          <a:off x="6198658"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036"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B0271D02-6CEA-47A2-A00A-4500D08B5C6F}"/>
            </a:ext>
          </a:extLst>
        </xdr:cNvPr>
        <xdr:cNvSpPr>
          <a:spLocks noChangeAspect="1" noChangeArrowheads="1"/>
        </xdr:cNvSpPr>
      </xdr:nvSpPr>
      <xdr:spPr bwMode="auto">
        <a:xfrm>
          <a:off x="6198658"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037"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29C0D061-1376-48BF-89B8-4BD53FD18F31}"/>
            </a:ext>
          </a:extLst>
        </xdr:cNvPr>
        <xdr:cNvSpPr>
          <a:spLocks noChangeAspect="1" noChangeArrowheads="1"/>
        </xdr:cNvSpPr>
      </xdr:nvSpPr>
      <xdr:spPr bwMode="auto">
        <a:xfrm>
          <a:off x="6198658"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038"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4041BBD6-0EFE-4093-A1DD-FD5A38E3B7CE}"/>
            </a:ext>
          </a:extLst>
        </xdr:cNvPr>
        <xdr:cNvSpPr>
          <a:spLocks noChangeAspect="1" noChangeArrowheads="1"/>
        </xdr:cNvSpPr>
      </xdr:nvSpPr>
      <xdr:spPr bwMode="auto">
        <a:xfrm>
          <a:off x="6198658"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039"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C3488503-016A-4802-8D91-B272A811E0A8}"/>
            </a:ext>
          </a:extLst>
        </xdr:cNvPr>
        <xdr:cNvSpPr>
          <a:spLocks noChangeAspect="1" noChangeArrowheads="1"/>
        </xdr:cNvSpPr>
      </xdr:nvSpPr>
      <xdr:spPr bwMode="auto">
        <a:xfrm>
          <a:off x="6198658"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040"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00E1D2B4-BA02-47F4-9F3F-03795C98A531}"/>
            </a:ext>
          </a:extLst>
        </xdr:cNvPr>
        <xdr:cNvSpPr>
          <a:spLocks noChangeAspect="1" noChangeArrowheads="1"/>
        </xdr:cNvSpPr>
      </xdr:nvSpPr>
      <xdr:spPr bwMode="auto">
        <a:xfrm>
          <a:off x="6198658"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041"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798C45DB-6342-45A3-A184-4C10592BDBD2}"/>
            </a:ext>
          </a:extLst>
        </xdr:cNvPr>
        <xdr:cNvSpPr>
          <a:spLocks noChangeAspect="1" noChangeArrowheads="1"/>
        </xdr:cNvSpPr>
      </xdr:nvSpPr>
      <xdr:spPr bwMode="auto">
        <a:xfrm>
          <a:off x="6198658"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042"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F89F6F4B-6A0F-4507-A380-2157B59EC078}"/>
            </a:ext>
          </a:extLst>
        </xdr:cNvPr>
        <xdr:cNvSpPr>
          <a:spLocks noChangeAspect="1" noChangeArrowheads="1"/>
        </xdr:cNvSpPr>
      </xdr:nvSpPr>
      <xdr:spPr bwMode="auto">
        <a:xfrm>
          <a:off x="6198658"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043"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9600D1B3-9638-4CE2-A623-5DB4E8B27CD7}"/>
            </a:ext>
          </a:extLst>
        </xdr:cNvPr>
        <xdr:cNvSpPr>
          <a:spLocks noChangeAspect="1" noChangeArrowheads="1"/>
        </xdr:cNvSpPr>
      </xdr:nvSpPr>
      <xdr:spPr bwMode="auto">
        <a:xfrm>
          <a:off x="6198658" y="293751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046"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DBA46545-A907-4414-A3BC-A4C80E34876F}"/>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047"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F387E07D-008D-4E81-93F0-BB9134C3C2C3}"/>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048"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089E1457-1913-4E66-AA05-B487343DBF01}"/>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049"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AE6BE7EB-B642-4BC4-9F51-8EBD605D3967}"/>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050"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5680FDAD-E79A-44D5-8821-75D1406ED506}"/>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051"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7FC464EC-5E1C-4A08-8A2A-C8C0568D2CC8}"/>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052"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44C6E822-35EB-495C-8C47-C6EE75021415}"/>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053"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049EABCA-4117-42F9-84C9-E2B6A43D8539}"/>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054"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8D16A9A6-2DDF-48C3-9DDB-BDED1B8A226B}"/>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055"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A5A1FCC1-2B69-4F05-9E31-AB3076F10687}"/>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056"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AC28B8FA-4864-4E9D-A0FC-4DDCC804B9E4}"/>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057"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2ABED8EA-A343-4698-8CB3-E57E3109C6F9}"/>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058"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F3C36D64-1E60-48C7-9936-F5F182FC60D6}"/>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059"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4B598150-3A37-4920-99B9-48B061643E25}"/>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060"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4E797C81-14A5-4A53-8450-222CAAF52EFB}"/>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061"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C589EBC0-9B16-48B3-995F-9A827F0C9D85}"/>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062"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C9195F92-DE5C-48F0-BC1D-589A83FC78AE}"/>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063"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BC955B6E-7FA2-47AC-B7A4-5F71EEF0090E}"/>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064"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FDDBE190-DC85-49B2-BC8D-1A9DA1B0EE7F}"/>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065"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F14D8122-61AD-4E2D-BCBB-C68EF4F4CE78}"/>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066"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FEA69AA6-BD38-4A59-B9EA-FF4E610F8AA7}"/>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1226608</xdr:colOff>
      <xdr:row>21</xdr:row>
      <xdr:rowOff>0</xdr:rowOff>
    </xdr:from>
    <xdr:ext cx="304800" cy="300503"/>
    <xdr:sp macro="" textlink="">
      <xdr:nvSpPr>
        <xdr:cNvPr id="1067"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FFEB3487-0BB3-4BC3-9EE9-AFB12648189C}"/>
            </a:ext>
          </a:extLst>
        </xdr:cNvPr>
        <xdr:cNvSpPr>
          <a:spLocks noChangeAspect="1" noChangeArrowheads="1"/>
        </xdr:cNvSpPr>
      </xdr:nvSpPr>
      <xdr:spPr bwMode="auto">
        <a:xfrm>
          <a:off x="5189008" y="1818322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1121833</xdr:colOff>
      <xdr:row>21</xdr:row>
      <xdr:rowOff>0</xdr:rowOff>
    </xdr:from>
    <xdr:ext cx="304800" cy="300503"/>
    <xdr:sp macro="" textlink="">
      <xdr:nvSpPr>
        <xdr:cNvPr id="1068"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854DA5D1-ADA9-4C92-91DC-E8374CB96AAD}"/>
            </a:ext>
          </a:extLst>
        </xdr:cNvPr>
        <xdr:cNvSpPr>
          <a:spLocks noChangeAspect="1" noChangeArrowheads="1"/>
        </xdr:cNvSpPr>
      </xdr:nvSpPr>
      <xdr:spPr bwMode="auto">
        <a:xfrm>
          <a:off x="6198658"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1121833</xdr:colOff>
      <xdr:row>21</xdr:row>
      <xdr:rowOff>0</xdr:rowOff>
    </xdr:from>
    <xdr:ext cx="304800" cy="300503"/>
    <xdr:sp macro="" textlink="">
      <xdr:nvSpPr>
        <xdr:cNvPr id="1069"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A779AF9D-1B4E-45F9-BE5F-9A0E7BD9A93D}"/>
            </a:ext>
          </a:extLst>
        </xdr:cNvPr>
        <xdr:cNvSpPr>
          <a:spLocks noChangeAspect="1" noChangeArrowheads="1"/>
        </xdr:cNvSpPr>
      </xdr:nvSpPr>
      <xdr:spPr bwMode="auto">
        <a:xfrm>
          <a:off x="6198658"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1121833</xdr:colOff>
      <xdr:row>21</xdr:row>
      <xdr:rowOff>0</xdr:rowOff>
    </xdr:from>
    <xdr:ext cx="304800" cy="300503"/>
    <xdr:sp macro="" textlink="">
      <xdr:nvSpPr>
        <xdr:cNvPr id="1070"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F4B93CF5-48EA-471A-A06C-C65B152BB7A2}"/>
            </a:ext>
          </a:extLst>
        </xdr:cNvPr>
        <xdr:cNvSpPr>
          <a:spLocks noChangeAspect="1" noChangeArrowheads="1"/>
        </xdr:cNvSpPr>
      </xdr:nvSpPr>
      <xdr:spPr bwMode="auto">
        <a:xfrm>
          <a:off x="6198658"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1121833</xdr:colOff>
      <xdr:row>21</xdr:row>
      <xdr:rowOff>0</xdr:rowOff>
    </xdr:from>
    <xdr:ext cx="304800" cy="300503"/>
    <xdr:sp macro="" textlink="">
      <xdr:nvSpPr>
        <xdr:cNvPr id="1071"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E1696803-452C-4C0A-B72F-B99F2D89E695}"/>
            </a:ext>
          </a:extLst>
        </xdr:cNvPr>
        <xdr:cNvSpPr>
          <a:spLocks noChangeAspect="1" noChangeArrowheads="1"/>
        </xdr:cNvSpPr>
      </xdr:nvSpPr>
      <xdr:spPr bwMode="auto">
        <a:xfrm>
          <a:off x="6198658"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1121833</xdr:colOff>
      <xdr:row>21</xdr:row>
      <xdr:rowOff>0</xdr:rowOff>
    </xdr:from>
    <xdr:ext cx="304800" cy="300503"/>
    <xdr:sp macro="" textlink="">
      <xdr:nvSpPr>
        <xdr:cNvPr id="1072"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0D2A5118-FEA1-426E-A5DB-4947DA74AFE9}"/>
            </a:ext>
          </a:extLst>
        </xdr:cNvPr>
        <xdr:cNvSpPr>
          <a:spLocks noChangeAspect="1" noChangeArrowheads="1"/>
        </xdr:cNvSpPr>
      </xdr:nvSpPr>
      <xdr:spPr bwMode="auto">
        <a:xfrm>
          <a:off x="6198658"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1121833</xdr:colOff>
      <xdr:row>21</xdr:row>
      <xdr:rowOff>0</xdr:rowOff>
    </xdr:from>
    <xdr:ext cx="304800" cy="300503"/>
    <xdr:sp macro="" textlink="">
      <xdr:nvSpPr>
        <xdr:cNvPr id="1073"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AC8F2EE6-0F1B-464A-A885-543FD2C8B05D}"/>
            </a:ext>
          </a:extLst>
        </xdr:cNvPr>
        <xdr:cNvSpPr>
          <a:spLocks noChangeAspect="1" noChangeArrowheads="1"/>
        </xdr:cNvSpPr>
      </xdr:nvSpPr>
      <xdr:spPr bwMode="auto">
        <a:xfrm>
          <a:off x="6198658"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1121833</xdr:colOff>
      <xdr:row>21</xdr:row>
      <xdr:rowOff>0</xdr:rowOff>
    </xdr:from>
    <xdr:ext cx="304800" cy="300503"/>
    <xdr:sp macro="" textlink="">
      <xdr:nvSpPr>
        <xdr:cNvPr id="1074"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E2586662-D7CF-46DC-8C6A-8570A5166C20}"/>
            </a:ext>
          </a:extLst>
        </xdr:cNvPr>
        <xdr:cNvSpPr>
          <a:spLocks noChangeAspect="1" noChangeArrowheads="1"/>
        </xdr:cNvSpPr>
      </xdr:nvSpPr>
      <xdr:spPr bwMode="auto">
        <a:xfrm>
          <a:off x="6198658"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1121833</xdr:colOff>
      <xdr:row>21</xdr:row>
      <xdr:rowOff>0</xdr:rowOff>
    </xdr:from>
    <xdr:ext cx="304800" cy="300503"/>
    <xdr:sp macro="" textlink="">
      <xdr:nvSpPr>
        <xdr:cNvPr id="1075"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CB96A6BE-19E8-4BA7-8689-E9F37B25E509}"/>
            </a:ext>
          </a:extLst>
        </xdr:cNvPr>
        <xdr:cNvSpPr>
          <a:spLocks noChangeAspect="1" noChangeArrowheads="1"/>
        </xdr:cNvSpPr>
      </xdr:nvSpPr>
      <xdr:spPr bwMode="auto">
        <a:xfrm>
          <a:off x="6198658"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1121833</xdr:colOff>
      <xdr:row>21</xdr:row>
      <xdr:rowOff>0</xdr:rowOff>
    </xdr:from>
    <xdr:ext cx="304800" cy="300503"/>
    <xdr:sp macro="" textlink="">
      <xdr:nvSpPr>
        <xdr:cNvPr id="1076"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63A93BF7-8EC1-4CEE-9967-B7C272910F1F}"/>
            </a:ext>
          </a:extLst>
        </xdr:cNvPr>
        <xdr:cNvSpPr>
          <a:spLocks noChangeAspect="1" noChangeArrowheads="1"/>
        </xdr:cNvSpPr>
      </xdr:nvSpPr>
      <xdr:spPr bwMode="auto">
        <a:xfrm>
          <a:off x="6198658"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1121833</xdr:colOff>
      <xdr:row>21</xdr:row>
      <xdr:rowOff>0</xdr:rowOff>
    </xdr:from>
    <xdr:ext cx="304800" cy="300503"/>
    <xdr:sp macro="" textlink="">
      <xdr:nvSpPr>
        <xdr:cNvPr id="1077"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6323BF72-B624-429A-AD11-BAC8617666AF}"/>
            </a:ext>
          </a:extLst>
        </xdr:cNvPr>
        <xdr:cNvSpPr>
          <a:spLocks noChangeAspect="1" noChangeArrowheads="1"/>
        </xdr:cNvSpPr>
      </xdr:nvSpPr>
      <xdr:spPr bwMode="auto">
        <a:xfrm>
          <a:off x="6198658"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1121833</xdr:colOff>
      <xdr:row>21</xdr:row>
      <xdr:rowOff>0</xdr:rowOff>
    </xdr:from>
    <xdr:ext cx="304800" cy="300503"/>
    <xdr:sp macro="" textlink="">
      <xdr:nvSpPr>
        <xdr:cNvPr id="1078"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374382BB-7AB5-4230-9AB5-AE52648F5827}"/>
            </a:ext>
          </a:extLst>
        </xdr:cNvPr>
        <xdr:cNvSpPr>
          <a:spLocks noChangeAspect="1" noChangeArrowheads="1"/>
        </xdr:cNvSpPr>
      </xdr:nvSpPr>
      <xdr:spPr bwMode="auto">
        <a:xfrm>
          <a:off x="6198658"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1121833</xdr:colOff>
      <xdr:row>21</xdr:row>
      <xdr:rowOff>0</xdr:rowOff>
    </xdr:from>
    <xdr:ext cx="304800" cy="300503"/>
    <xdr:sp macro="" textlink="">
      <xdr:nvSpPr>
        <xdr:cNvPr id="1079"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55B75AEE-17BC-4057-B2A9-263E1F0A354E}"/>
            </a:ext>
          </a:extLst>
        </xdr:cNvPr>
        <xdr:cNvSpPr>
          <a:spLocks noChangeAspect="1" noChangeArrowheads="1"/>
        </xdr:cNvSpPr>
      </xdr:nvSpPr>
      <xdr:spPr bwMode="auto">
        <a:xfrm>
          <a:off x="6198658"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1121833</xdr:colOff>
      <xdr:row>21</xdr:row>
      <xdr:rowOff>0</xdr:rowOff>
    </xdr:from>
    <xdr:ext cx="304800" cy="300503"/>
    <xdr:sp macro="" textlink="">
      <xdr:nvSpPr>
        <xdr:cNvPr id="1080"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5650A206-F731-4137-98D1-D825E1499C95}"/>
            </a:ext>
          </a:extLst>
        </xdr:cNvPr>
        <xdr:cNvSpPr>
          <a:spLocks noChangeAspect="1" noChangeArrowheads="1"/>
        </xdr:cNvSpPr>
      </xdr:nvSpPr>
      <xdr:spPr bwMode="auto">
        <a:xfrm>
          <a:off x="6198658"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1121833</xdr:colOff>
      <xdr:row>21</xdr:row>
      <xdr:rowOff>0</xdr:rowOff>
    </xdr:from>
    <xdr:ext cx="304800" cy="300503"/>
    <xdr:sp macro="" textlink="">
      <xdr:nvSpPr>
        <xdr:cNvPr id="1081"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E2910077-D966-4565-A84C-A40B25353FFB}"/>
            </a:ext>
          </a:extLst>
        </xdr:cNvPr>
        <xdr:cNvSpPr>
          <a:spLocks noChangeAspect="1" noChangeArrowheads="1"/>
        </xdr:cNvSpPr>
      </xdr:nvSpPr>
      <xdr:spPr bwMode="auto">
        <a:xfrm>
          <a:off x="6198658"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1121833</xdr:colOff>
      <xdr:row>21</xdr:row>
      <xdr:rowOff>0</xdr:rowOff>
    </xdr:from>
    <xdr:ext cx="304800" cy="300503"/>
    <xdr:sp macro="" textlink="">
      <xdr:nvSpPr>
        <xdr:cNvPr id="1082"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E22F87BD-10C2-45F1-8331-3C33E2659464}"/>
            </a:ext>
          </a:extLst>
        </xdr:cNvPr>
        <xdr:cNvSpPr>
          <a:spLocks noChangeAspect="1" noChangeArrowheads="1"/>
        </xdr:cNvSpPr>
      </xdr:nvSpPr>
      <xdr:spPr bwMode="auto">
        <a:xfrm>
          <a:off x="6198658"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1121833</xdr:colOff>
      <xdr:row>21</xdr:row>
      <xdr:rowOff>0</xdr:rowOff>
    </xdr:from>
    <xdr:ext cx="304800" cy="300503"/>
    <xdr:sp macro="" textlink="">
      <xdr:nvSpPr>
        <xdr:cNvPr id="1083"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718C2C93-90D8-421F-9FFF-E497DA0CDFE4}"/>
            </a:ext>
          </a:extLst>
        </xdr:cNvPr>
        <xdr:cNvSpPr>
          <a:spLocks noChangeAspect="1" noChangeArrowheads="1"/>
        </xdr:cNvSpPr>
      </xdr:nvSpPr>
      <xdr:spPr bwMode="auto">
        <a:xfrm>
          <a:off x="6198658"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1121833</xdr:colOff>
      <xdr:row>21</xdr:row>
      <xdr:rowOff>0</xdr:rowOff>
    </xdr:from>
    <xdr:ext cx="304800" cy="300503"/>
    <xdr:sp macro="" textlink="">
      <xdr:nvSpPr>
        <xdr:cNvPr id="1084"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58CEEAAD-0FEB-4160-BE94-7C2E930FA3DA}"/>
            </a:ext>
          </a:extLst>
        </xdr:cNvPr>
        <xdr:cNvSpPr>
          <a:spLocks noChangeAspect="1" noChangeArrowheads="1"/>
        </xdr:cNvSpPr>
      </xdr:nvSpPr>
      <xdr:spPr bwMode="auto">
        <a:xfrm>
          <a:off x="6198658"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1121833</xdr:colOff>
      <xdr:row>21</xdr:row>
      <xdr:rowOff>0</xdr:rowOff>
    </xdr:from>
    <xdr:ext cx="304800" cy="300503"/>
    <xdr:sp macro="" textlink="">
      <xdr:nvSpPr>
        <xdr:cNvPr id="1085"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B8FC2C2C-8E10-4435-89E8-825FEC4B1B53}"/>
            </a:ext>
          </a:extLst>
        </xdr:cNvPr>
        <xdr:cNvSpPr>
          <a:spLocks noChangeAspect="1" noChangeArrowheads="1"/>
        </xdr:cNvSpPr>
      </xdr:nvSpPr>
      <xdr:spPr bwMode="auto">
        <a:xfrm>
          <a:off x="6198658"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1121833</xdr:colOff>
      <xdr:row>21</xdr:row>
      <xdr:rowOff>0</xdr:rowOff>
    </xdr:from>
    <xdr:ext cx="304800" cy="300503"/>
    <xdr:sp macro="" textlink="">
      <xdr:nvSpPr>
        <xdr:cNvPr id="1086"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05C76866-C7FD-4EFC-B7DB-82CD5B36D558}"/>
            </a:ext>
          </a:extLst>
        </xdr:cNvPr>
        <xdr:cNvSpPr>
          <a:spLocks noChangeAspect="1" noChangeArrowheads="1"/>
        </xdr:cNvSpPr>
      </xdr:nvSpPr>
      <xdr:spPr bwMode="auto">
        <a:xfrm>
          <a:off x="6198658"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1121833</xdr:colOff>
      <xdr:row>21</xdr:row>
      <xdr:rowOff>0</xdr:rowOff>
    </xdr:from>
    <xdr:ext cx="304800" cy="300503"/>
    <xdr:sp macro="" textlink="">
      <xdr:nvSpPr>
        <xdr:cNvPr id="1087"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9E5E17CA-4ED9-4EC6-BCE6-5167731B4165}"/>
            </a:ext>
          </a:extLst>
        </xdr:cNvPr>
        <xdr:cNvSpPr>
          <a:spLocks noChangeAspect="1" noChangeArrowheads="1"/>
        </xdr:cNvSpPr>
      </xdr:nvSpPr>
      <xdr:spPr bwMode="auto">
        <a:xfrm>
          <a:off x="6198658"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1121833</xdr:colOff>
      <xdr:row>21</xdr:row>
      <xdr:rowOff>0</xdr:rowOff>
    </xdr:from>
    <xdr:ext cx="304800" cy="300503"/>
    <xdr:sp macro="" textlink="">
      <xdr:nvSpPr>
        <xdr:cNvPr id="1088"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A0F04BF3-06DC-4034-9C70-EE691B5CD72B}"/>
            </a:ext>
          </a:extLst>
        </xdr:cNvPr>
        <xdr:cNvSpPr>
          <a:spLocks noChangeAspect="1" noChangeArrowheads="1"/>
        </xdr:cNvSpPr>
      </xdr:nvSpPr>
      <xdr:spPr bwMode="auto">
        <a:xfrm>
          <a:off x="6198658"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1121833</xdr:colOff>
      <xdr:row>21</xdr:row>
      <xdr:rowOff>0</xdr:rowOff>
    </xdr:from>
    <xdr:ext cx="304800" cy="300503"/>
    <xdr:sp macro="" textlink="">
      <xdr:nvSpPr>
        <xdr:cNvPr id="1089"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CFEEB925-B5BD-4463-AA8B-34563C0BF36F}"/>
            </a:ext>
          </a:extLst>
        </xdr:cNvPr>
        <xdr:cNvSpPr>
          <a:spLocks noChangeAspect="1" noChangeArrowheads="1"/>
        </xdr:cNvSpPr>
      </xdr:nvSpPr>
      <xdr:spPr bwMode="auto">
        <a:xfrm>
          <a:off x="6198658"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1055158</xdr:colOff>
      <xdr:row>21</xdr:row>
      <xdr:rowOff>0</xdr:rowOff>
    </xdr:from>
    <xdr:ext cx="304800" cy="300503"/>
    <xdr:sp macro="" textlink="">
      <xdr:nvSpPr>
        <xdr:cNvPr id="1090"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A4AFE63B-8976-4F37-9387-5B2F2ED5E685}"/>
            </a:ext>
          </a:extLst>
        </xdr:cNvPr>
        <xdr:cNvSpPr>
          <a:spLocks noChangeAspect="1" noChangeArrowheads="1"/>
        </xdr:cNvSpPr>
      </xdr:nvSpPr>
      <xdr:spPr bwMode="auto">
        <a:xfrm>
          <a:off x="8522758" y="1935480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091"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7DEC28CE-E5EE-460A-AAE6-D520381C5AD4}"/>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092"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BCFA2D84-6999-44CA-91DE-C786CE2A467F}"/>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093"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CA19C47F-B3F4-49D2-9E0B-8931CC5B89D8}"/>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094"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0F36CB78-7135-4AE7-AAB4-06B729E36704}"/>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095"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C63F9FB9-037C-4183-B599-E92DBD700A74}"/>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096"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844CA1D9-7A31-4F44-9088-A8EAAA745016}"/>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097"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71F05D48-5D4F-4461-8B47-1F8A01EA59EC}"/>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098"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2DD6FF39-C5A3-468C-AEEC-56C50BD352DB}"/>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099"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E3FD5379-D48B-44AB-BFC5-5CF4BD96703F}"/>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00"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BE57F839-6259-499B-8527-6C82E3936390}"/>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01"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4E1AC9F4-0BA4-409E-A457-9DB068904D13}"/>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02"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46B8F96C-032E-4B9F-9AD2-204B19FFFBBC}"/>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03"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788871F3-498B-41E2-8322-9806FBBB2BE8}"/>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04"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09103139-FAEA-4DA1-99BE-8C56F1338222}"/>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05"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3A771ACF-660D-43F2-82ED-2781DA880EEE}"/>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06"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05C39477-9E27-4B53-A6C8-05AC7D9CB696}"/>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07"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E63D16D7-119D-4541-A05E-CA4EB9D1B8E5}"/>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08"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9EF9DB45-B9C9-4DC1-8BD3-0190D31D6045}"/>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09"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AF987C4B-D624-4465-9B07-F336475BF1E4}"/>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10"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EAD9925A-5FF2-4D2E-98A1-1057B77E3933}"/>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11"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42D7B197-11A4-4706-9E22-A21773435F48}"/>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12"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B34BC194-9DEA-4C30-A496-1A14482AF19A}"/>
            </a:ext>
          </a:extLst>
        </xdr:cNvPr>
        <xdr:cNvSpPr>
          <a:spLocks noChangeAspect="1" noChangeArrowheads="1"/>
        </xdr:cNvSpPr>
      </xdr:nvSpPr>
      <xdr:spPr bwMode="auto">
        <a:xfrm>
          <a:off x="4855633" y="30194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113"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706AACAD-A9E4-4C43-ADB0-46901FC947CC}"/>
            </a:ext>
          </a:extLst>
        </xdr:cNvPr>
        <xdr:cNvSpPr>
          <a:spLocks noChangeAspect="1" noChangeArrowheads="1"/>
        </xdr:cNvSpPr>
      </xdr:nvSpPr>
      <xdr:spPr bwMode="auto">
        <a:xfrm>
          <a:off x="5084233" y="124110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114"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8AAFC120-B51D-4EE7-A5B0-76477396FD64}"/>
            </a:ext>
          </a:extLst>
        </xdr:cNvPr>
        <xdr:cNvSpPr>
          <a:spLocks noChangeAspect="1" noChangeArrowheads="1"/>
        </xdr:cNvSpPr>
      </xdr:nvSpPr>
      <xdr:spPr bwMode="auto">
        <a:xfrm>
          <a:off x="5084233" y="124110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115"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94A40FCF-BBED-4516-9BC1-3305A7677DFA}"/>
            </a:ext>
          </a:extLst>
        </xdr:cNvPr>
        <xdr:cNvSpPr>
          <a:spLocks noChangeAspect="1" noChangeArrowheads="1"/>
        </xdr:cNvSpPr>
      </xdr:nvSpPr>
      <xdr:spPr bwMode="auto">
        <a:xfrm>
          <a:off x="5084233" y="124110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116"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65263DA8-A443-4A00-8183-F97784744371}"/>
            </a:ext>
          </a:extLst>
        </xdr:cNvPr>
        <xdr:cNvSpPr>
          <a:spLocks noChangeAspect="1" noChangeArrowheads="1"/>
        </xdr:cNvSpPr>
      </xdr:nvSpPr>
      <xdr:spPr bwMode="auto">
        <a:xfrm>
          <a:off x="5084233" y="124110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117"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12B40C70-F386-4F37-B0C4-08173055AB4C}"/>
            </a:ext>
          </a:extLst>
        </xdr:cNvPr>
        <xdr:cNvSpPr>
          <a:spLocks noChangeAspect="1" noChangeArrowheads="1"/>
        </xdr:cNvSpPr>
      </xdr:nvSpPr>
      <xdr:spPr bwMode="auto">
        <a:xfrm>
          <a:off x="5084233" y="124110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118"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62962749-BC6A-45B0-B12E-BBDC6F0E1B52}"/>
            </a:ext>
          </a:extLst>
        </xdr:cNvPr>
        <xdr:cNvSpPr>
          <a:spLocks noChangeAspect="1" noChangeArrowheads="1"/>
        </xdr:cNvSpPr>
      </xdr:nvSpPr>
      <xdr:spPr bwMode="auto">
        <a:xfrm>
          <a:off x="5084233" y="124110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119"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35D6612A-7766-44EC-8883-4A1AE068BFA9}"/>
            </a:ext>
          </a:extLst>
        </xdr:cNvPr>
        <xdr:cNvSpPr>
          <a:spLocks noChangeAspect="1" noChangeArrowheads="1"/>
        </xdr:cNvSpPr>
      </xdr:nvSpPr>
      <xdr:spPr bwMode="auto">
        <a:xfrm>
          <a:off x="5084233" y="124110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120"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405491D7-B834-4AB3-8F73-B1B11416EBFF}"/>
            </a:ext>
          </a:extLst>
        </xdr:cNvPr>
        <xdr:cNvSpPr>
          <a:spLocks noChangeAspect="1" noChangeArrowheads="1"/>
        </xdr:cNvSpPr>
      </xdr:nvSpPr>
      <xdr:spPr bwMode="auto">
        <a:xfrm>
          <a:off x="5084233" y="135159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121"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27508353-C778-42E3-8CF9-1A4F3BEEDB38}"/>
            </a:ext>
          </a:extLst>
        </xdr:cNvPr>
        <xdr:cNvSpPr>
          <a:spLocks noChangeAspect="1" noChangeArrowheads="1"/>
        </xdr:cNvSpPr>
      </xdr:nvSpPr>
      <xdr:spPr bwMode="auto">
        <a:xfrm>
          <a:off x="5084233" y="135159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122"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554CC854-0B7C-4E2F-831C-21743EE44A5B}"/>
            </a:ext>
          </a:extLst>
        </xdr:cNvPr>
        <xdr:cNvSpPr>
          <a:spLocks noChangeAspect="1" noChangeArrowheads="1"/>
        </xdr:cNvSpPr>
      </xdr:nvSpPr>
      <xdr:spPr bwMode="auto">
        <a:xfrm>
          <a:off x="5084233" y="135159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123"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74AF8338-8DC7-405F-9195-F226188547FA}"/>
            </a:ext>
          </a:extLst>
        </xdr:cNvPr>
        <xdr:cNvSpPr>
          <a:spLocks noChangeAspect="1" noChangeArrowheads="1"/>
        </xdr:cNvSpPr>
      </xdr:nvSpPr>
      <xdr:spPr bwMode="auto">
        <a:xfrm>
          <a:off x="5084233" y="135159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124"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E401A975-DA79-4D5F-BDE7-4E007DB129FE}"/>
            </a:ext>
          </a:extLst>
        </xdr:cNvPr>
        <xdr:cNvSpPr>
          <a:spLocks noChangeAspect="1" noChangeArrowheads="1"/>
        </xdr:cNvSpPr>
      </xdr:nvSpPr>
      <xdr:spPr bwMode="auto">
        <a:xfrm>
          <a:off x="5084233" y="135159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125"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01E98184-2771-4CA9-BD23-29CFD1C0B875}"/>
            </a:ext>
          </a:extLst>
        </xdr:cNvPr>
        <xdr:cNvSpPr>
          <a:spLocks noChangeAspect="1" noChangeArrowheads="1"/>
        </xdr:cNvSpPr>
      </xdr:nvSpPr>
      <xdr:spPr bwMode="auto">
        <a:xfrm>
          <a:off x="5084233" y="135159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126"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D49614BB-42F8-48B3-8C24-C6B591BD465A}"/>
            </a:ext>
          </a:extLst>
        </xdr:cNvPr>
        <xdr:cNvSpPr>
          <a:spLocks noChangeAspect="1" noChangeArrowheads="1"/>
        </xdr:cNvSpPr>
      </xdr:nvSpPr>
      <xdr:spPr bwMode="auto">
        <a:xfrm>
          <a:off x="5084233" y="135159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27"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91165AE1-D117-498E-B304-17059C2179D7}"/>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28"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23681127-929A-4F2C-89DE-0D29489C3477}"/>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29"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41B68EA3-45BE-4F1C-9C02-9B1971E40D90}"/>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30"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46A4B39C-B36C-471B-80AB-B321758D451E}"/>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31"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CC59792E-DD0D-4444-9147-00D3CBBB64C5}"/>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32"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43754344-1F6D-4DEC-ACEB-05F60FC2F9D3}"/>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33"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AF238C02-6B4B-45E2-A58B-59FA645753FC}"/>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34"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1812D020-270A-4B96-85F2-8D8E62606E19}"/>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35"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1E4EC123-05B3-43BC-AD4D-57E9F9104B5E}"/>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733906</xdr:colOff>
      <xdr:row>21</xdr:row>
      <xdr:rowOff>0</xdr:rowOff>
    </xdr:from>
    <xdr:ext cx="304800" cy="300503"/>
    <xdr:sp macro="" textlink="">
      <xdr:nvSpPr>
        <xdr:cNvPr id="1136"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4413A176-FA88-4DB7-BA31-0013393A0708}"/>
            </a:ext>
          </a:extLst>
        </xdr:cNvPr>
        <xdr:cNvSpPr>
          <a:spLocks noChangeAspect="1" noChangeArrowheads="1"/>
        </xdr:cNvSpPr>
      </xdr:nvSpPr>
      <xdr:spPr bwMode="auto">
        <a:xfrm>
          <a:off x="6667981"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37"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B86EE9F7-9C95-45F3-BEAC-C1302CA2A65D}"/>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38"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AF9BE1D9-A289-4A8B-82B3-AAEE45AAB22E}"/>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39"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0057C118-5BCF-4977-9610-96729AB4376F}"/>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40"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1EE4AA6D-5629-4529-9A7B-2339DAAB4482}"/>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42"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65E33D63-A4A9-4C49-9EB0-A3B272859B9C}"/>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43"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7B798703-A9AA-4A82-9DFD-EC5A1E9D7948}"/>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44"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9038A35B-8F4E-4CAE-9775-5BC375A880C2}"/>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45"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2AEA38D6-7632-4885-9456-023E00C224CC}"/>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46"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E8C0A157-4936-4B3B-8B9D-E57639C936BA}"/>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47"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F218D6DC-5D8E-41B0-879F-3FBB62A41893}"/>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48"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21FB34B0-5D20-44FD-8EC6-EDC85D56B087}"/>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49"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71B1B71B-9255-4A1D-B2DD-F3C17D91891F}"/>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50"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36D31BBB-721D-4228-B005-A87B4CA22C1F}"/>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51"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08B32BB6-12DE-4A5F-84BD-5AE9B83A9FE9}"/>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52"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B85CBDBF-BC69-4F59-8F50-053903C8D520}"/>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53"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0BA79C68-F0B9-496E-AC0A-7CCD5DFB339C}"/>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54"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03884D31-DEAF-4BE2-B3CE-66C7B7A07B88}"/>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55"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AF66BBE1-57B8-4470-B1D5-95E9764AA758}"/>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56"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FE07F59E-6BDE-45E5-AD68-07FB7EF2D70E}"/>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57"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42C775A7-DF49-407B-96FF-94D972B7B62C}"/>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58"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4CA38130-F466-4BE9-8340-300A2F5A946E}"/>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59"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8D670D6F-2F93-46A4-AAFD-7E4980255D48}"/>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60"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904A077D-10ED-4A87-A67E-9B3B343377F8}"/>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21</xdr:row>
      <xdr:rowOff>0</xdr:rowOff>
    </xdr:from>
    <xdr:ext cx="304800" cy="300503"/>
    <xdr:sp macro="" textlink="">
      <xdr:nvSpPr>
        <xdr:cNvPr id="1161"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D1F25F6C-8A30-4D72-8005-ADBE3E3470A0}"/>
            </a:ext>
          </a:extLst>
        </xdr:cNvPr>
        <xdr:cNvSpPr>
          <a:spLocks noChangeAspect="1" noChangeArrowheads="1"/>
        </xdr:cNvSpPr>
      </xdr:nvSpPr>
      <xdr:spPr bwMode="auto">
        <a:xfrm>
          <a:off x="7055908" y="1644967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3"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4A812CE7-EE85-4117-90F8-0123AE132BD3}"/>
            </a:ext>
          </a:extLst>
        </xdr:cNvPr>
        <xdr:cNvSpPr>
          <a:spLocks noChangeAspect="1" noChangeArrowheads="1"/>
        </xdr:cNvSpPr>
      </xdr:nvSpPr>
      <xdr:spPr bwMode="auto">
        <a:xfrm>
          <a:off x="5080000" y="14065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163"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31263341-4942-49ED-BFBC-B8539AF0CF65}"/>
            </a:ext>
          </a:extLst>
        </xdr:cNvPr>
        <xdr:cNvSpPr>
          <a:spLocks noChangeAspect="1" noChangeArrowheads="1"/>
        </xdr:cNvSpPr>
      </xdr:nvSpPr>
      <xdr:spPr bwMode="auto">
        <a:xfrm>
          <a:off x="5080000" y="14065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164"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FF455619-7F28-4894-A433-ADF339D223AD}"/>
            </a:ext>
          </a:extLst>
        </xdr:cNvPr>
        <xdr:cNvSpPr>
          <a:spLocks noChangeAspect="1" noChangeArrowheads="1"/>
        </xdr:cNvSpPr>
      </xdr:nvSpPr>
      <xdr:spPr bwMode="auto">
        <a:xfrm>
          <a:off x="5080000" y="14065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165"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FE18ABF9-634A-40CC-91C5-1F1DFC834594}"/>
            </a:ext>
          </a:extLst>
        </xdr:cNvPr>
        <xdr:cNvSpPr>
          <a:spLocks noChangeAspect="1" noChangeArrowheads="1"/>
        </xdr:cNvSpPr>
      </xdr:nvSpPr>
      <xdr:spPr bwMode="auto">
        <a:xfrm>
          <a:off x="5080000" y="14065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166"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BA66B1B1-ADA7-4A97-8870-D36EC9367031}"/>
            </a:ext>
          </a:extLst>
        </xdr:cNvPr>
        <xdr:cNvSpPr>
          <a:spLocks noChangeAspect="1" noChangeArrowheads="1"/>
        </xdr:cNvSpPr>
      </xdr:nvSpPr>
      <xdr:spPr bwMode="auto">
        <a:xfrm>
          <a:off x="5080000" y="14065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167"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A7E5EDE4-73E7-453E-A5BC-8F3780E9E996}"/>
            </a:ext>
          </a:extLst>
        </xdr:cNvPr>
        <xdr:cNvSpPr>
          <a:spLocks noChangeAspect="1" noChangeArrowheads="1"/>
        </xdr:cNvSpPr>
      </xdr:nvSpPr>
      <xdr:spPr bwMode="auto">
        <a:xfrm>
          <a:off x="5080000" y="14065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1121833</xdr:colOff>
      <xdr:row>21</xdr:row>
      <xdr:rowOff>0</xdr:rowOff>
    </xdr:from>
    <xdr:ext cx="304800" cy="300503"/>
    <xdr:sp macro="" textlink="">
      <xdr:nvSpPr>
        <xdr:cNvPr id="1168"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F1901BB9-E7D8-4F94-9E8A-5D6C237A4989}"/>
            </a:ext>
          </a:extLst>
        </xdr:cNvPr>
        <xdr:cNvSpPr>
          <a:spLocks noChangeAspect="1" noChangeArrowheads="1"/>
        </xdr:cNvSpPr>
      </xdr:nvSpPr>
      <xdr:spPr bwMode="auto">
        <a:xfrm>
          <a:off x="5080000" y="14065250"/>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1121833</xdr:colOff>
      <xdr:row>21</xdr:row>
      <xdr:rowOff>0</xdr:rowOff>
    </xdr:from>
    <xdr:ext cx="304800" cy="300503"/>
    <xdr:sp macro="" textlink="">
      <xdr:nvSpPr>
        <xdr:cNvPr id="51"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3D0D3B49-064D-41EB-BF92-58B6AC523C3A}"/>
            </a:ext>
          </a:extLst>
        </xdr:cNvPr>
        <xdr:cNvSpPr>
          <a:spLocks noChangeAspect="1" noChangeArrowheads="1"/>
        </xdr:cNvSpPr>
      </xdr:nvSpPr>
      <xdr:spPr bwMode="auto">
        <a:xfrm>
          <a:off x="4684183" y="1738312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1121833</xdr:colOff>
      <xdr:row>21</xdr:row>
      <xdr:rowOff>0</xdr:rowOff>
    </xdr:from>
    <xdr:ext cx="304800" cy="300503"/>
    <xdr:sp macro="" textlink="">
      <xdr:nvSpPr>
        <xdr:cNvPr id="1045"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62836B1C-2D0F-456F-9AD0-0CBB5F957A07}"/>
            </a:ext>
          </a:extLst>
        </xdr:cNvPr>
        <xdr:cNvSpPr>
          <a:spLocks noChangeAspect="1" noChangeArrowheads="1"/>
        </xdr:cNvSpPr>
      </xdr:nvSpPr>
      <xdr:spPr bwMode="auto">
        <a:xfrm>
          <a:off x="4684183" y="1738312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1121833</xdr:colOff>
      <xdr:row>21</xdr:row>
      <xdr:rowOff>0</xdr:rowOff>
    </xdr:from>
    <xdr:ext cx="304800" cy="300503"/>
    <xdr:sp macro="" textlink="">
      <xdr:nvSpPr>
        <xdr:cNvPr id="1169"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F6896FA0-64A6-4C4F-B0FC-F936797CA721}"/>
            </a:ext>
          </a:extLst>
        </xdr:cNvPr>
        <xdr:cNvSpPr>
          <a:spLocks noChangeAspect="1" noChangeArrowheads="1"/>
        </xdr:cNvSpPr>
      </xdr:nvSpPr>
      <xdr:spPr bwMode="auto">
        <a:xfrm>
          <a:off x="4684183" y="1738312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1121833</xdr:colOff>
      <xdr:row>21</xdr:row>
      <xdr:rowOff>0</xdr:rowOff>
    </xdr:from>
    <xdr:ext cx="304800" cy="300503"/>
    <xdr:sp macro="" textlink="">
      <xdr:nvSpPr>
        <xdr:cNvPr id="1170"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D0999422-536B-4257-85B3-9BE5AC7AADFB}"/>
            </a:ext>
          </a:extLst>
        </xdr:cNvPr>
        <xdr:cNvSpPr>
          <a:spLocks noChangeAspect="1" noChangeArrowheads="1"/>
        </xdr:cNvSpPr>
      </xdr:nvSpPr>
      <xdr:spPr bwMode="auto">
        <a:xfrm>
          <a:off x="4684183" y="1738312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1121833</xdr:colOff>
      <xdr:row>21</xdr:row>
      <xdr:rowOff>0</xdr:rowOff>
    </xdr:from>
    <xdr:ext cx="304800" cy="300503"/>
    <xdr:sp macro="" textlink="">
      <xdr:nvSpPr>
        <xdr:cNvPr id="1171"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867EC685-65BA-4361-A87B-F9A6CBF1784E}"/>
            </a:ext>
          </a:extLst>
        </xdr:cNvPr>
        <xdr:cNvSpPr>
          <a:spLocks noChangeAspect="1" noChangeArrowheads="1"/>
        </xdr:cNvSpPr>
      </xdr:nvSpPr>
      <xdr:spPr bwMode="auto">
        <a:xfrm>
          <a:off x="4684183" y="17383125"/>
          <a:ext cx="304800" cy="3005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1121833</xdr:colOff>
      <xdr:row>57</xdr:row>
      <xdr:rowOff>52917</xdr:rowOff>
    </xdr:from>
    <xdr:ext cx="304800" cy="301562"/>
    <xdr:sp macro="" textlink="">
      <xdr:nvSpPr>
        <xdr:cNvPr id="61"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420F6E5A-EBDD-4691-A1E6-20E2F2722A9F}"/>
            </a:ext>
          </a:extLst>
        </xdr:cNvPr>
        <xdr:cNvSpPr>
          <a:spLocks noChangeAspect="1" noChangeArrowheads="1"/>
        </xdr:cNvSpPr>
      </xdr:nvSpPr>
      <xdr:spPr bwMode="auto">
        <a:xfrm>
          <a:off x="6529916" y="22447250"/>
          <a:ext cx="304800" cy="30156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957310</xdr:colOff>
      <xdr:row>60</xdr:row>
      <xdr:rowOff>52917</xdr:rowOff>
    </xdr:from>
    <xdr:ext cx="304800" cy="299636"/>
    <xdr:sp macro="" textlink="">
      <xdr:nvSpPr>
        <xdr:cNvPr id="62"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D99AD8F0-60EE-4934-A28F-D9D7BD8AE854}"/>
            </a:ext>
          </a:extLst>
        </xdr:cNvPr>
        <xdr:cNvSpPr>
          <a:spLocks noChangeAspect="1" noChangeArrowheads="1"/>
        </xdr:cNvSpPr>
      </xdr:nvSpPr>
      <xdr:spPr bwMode="auto">
        <a:xfrm>
          <a:off x="6881860" y="28008792"/>
          <a:ext cx="304800" cy="29963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1</xdr:colOff>
      <xdr:row>0</xdr:row>
      <xdr:rowOff>10584</xdr:rowOff>
    </xdr:from>
    <xdr:to>
      <xdr:col>8</xdr:col>
      <xdr:colOff>1</xdr:colOff>
      <xdr:row>1</xdr:row>
      <xdr:rowOff>1979083</xdr:rowOff>
    </xdr:to>
    <xdr:pic>
      <xdr:nvPicPr>
        <xdr:cNvPr id="1173" name="Picture 1172">
          <a:extLst>
            <a:ext uri="{FF2B5EF4-FFF2-40B4-BE49-F238E27FC236}">
              <a16:creationId xmlns:a16="http://schemas.microsoft.com/office/drawing/2014/main" id="{0745D4A6-2DE5-ED1F-B323-69287D6AA5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10584"/>
          <a:ext cx="14160500" cy="2148416"/>
        </a:xfrm>
        <a:prstGeom prst="rect">
          <a:avLst/>
        </a:prstGeom>
      </xdr:spPr>
    </xdr:pic>
    <xdr:clientData/>
  </xdr:twoCellAnchor>
  <xdr:twoCellAnchor editAs="oneCell">
    <xdr:from>
      <xdr:col>2</xdr:col>
      <xdr:colOff>1521884</xdr:colOff>
      <xdr:row>0</xdr:row>
      <xdr:rowOff>105833</xdr:rowOff>
    </xdr:from>
    <xdr:to>
      <xdr:col>5</xdr:col>
      <xdr:colOff>539750</xdr:colOff>
      <xdr:row>1</xdr:row>
      <xdr:rowOff>1622439</xdr:rowOff>
    </xdr:to>
    <xdr:pic>
      <xdr:nvPicPr>
        <xdr:cNvPr id="9" name="Picture 8">
          <a:extLst>
            <a:ext uri="{FF2B5EF4-FFF2-40B4-BE49-F238E27FC236}">
              <a16:creationId xmlns:a16="http://schemas.microsoft.com/office/drawing/2014/main" id="{DF1638F7-8A8E-487C-9317-9CC125F597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95384" y="105833"/>
          <a:ext cx="4288366" cy="16965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957310</xdr:colOff>
      <xdr:row>20</xdr:row>
      <xdr:rowOff>52917</xdr:rowOff>
    </xdr:from>
    <xdr:ext cx="304800" cy="299636"/>
    <xdr:sp macro="" textlink="">
      <xdr:nvSpPr>
        <xdr:cNvPr id="2" name="AutoShape 2" descr="data:image/png;base64,iVBORw0KGgoAAAANSUhEUgAAAQwAAABMCAYAAACYo4lLAAAAAXNSR0IArs4c6QAAAARnQU1BAACxjwv8YQUAAAAJcEhZcwAADsMAAA7DAcdvqGQAAFfaSURBVHhe7V0HYBXF1v5uv+md3qsiUqSIYENEUcHee1fsWJ9dns+G9algfeqz9wYoRcGKWFAUUZHeQgmQntx+//Od2U1ubhKKouL7891MdnfKmTMzZ86cmZ3dRROa0IQmbC0c/BePR+KA076kB+KIyQn9/jo4hCs4LZ4sxIW3HQEOh+ErkR/6xWIxE2aFN6EJfyvY8uwQOU7UCcD+ItcfWhqhToAl7H+tslAk9bkdRVkkgsohUXkkXtvsJx4b8vutx62J09jRPicaOt/WI7G1cROP9jnR0Pm2HolEP9sR23oktjZu8pFIPm8s7tYctyZOY0fbEcnnyUf2MMpvPCauge6mcUXQd6yeqFyb0x0ddtXZSqIJTfhfAOcYMvRZVwq1MIzCiHFoVE9FOBJGMBxmL5Crv0CXxG1mJG/zZ9iX6YnD8ddbPuTO6XTC53YZRSHVFw1FUV0eQDzKqRzjJFV3E5qwgyGxZ9uyqqrA7UBqZipcXpflq6hVGLGYWcNQEZe/z+bOxoxvPoPH49aYRL0RNL75jrs1Rkt9mjHRFbXpYnLqdrmxZnkpKqpc6DVwIGKOaJ2CNmg3/cGgUmiVm4VRew1EmttM55Z8uxQ3nHoDgqXVcMEtPP75fDWhCduCRAm1eyL7rSvbg7ueuxMd+ra3fBWJCoNdkx1Y/2P6V5/g/S+ni8Lw0ENRr3PHtr/CiDs4Otd2NVoTDplLLZ6/Hhs2RjFk+AHwpHkQ0wVZA7GOrLM/D/FoFO3ysnH88D2RIdqYynbR7CW4eMRFCJUGRF2Qxz+fryY04beAPdnuUbzZ4cx049Gpj6DToI6WryJx0dOG6cDsx07prH+Vc1mONk8sHEeqP02OUZSXlsDpYhzHX+7qKVDWGXnbwX8uh2uLLjF+0++P+W2POt9eNBzJNESOa0yOJGzeTPirIdMemaUgPS0daf5UOGvWNv5YMJfNORtNNkQT/r+hEYUhI2hcNE+C0ylIotsCxECAwxXfrINTtEGio0JIyIMLi5WVAWxcvxGlmzZi3Zo1OrJHubAoyc20h7zUurik2awjY1tIIyp2C07iCB9SCklvVIg5E+tD/9cHDRLyvn2dRTwBDcerdawzOi5u0TWEhtL9XpeMLYVLjHpxkl0y6NVQvN/nLOIJaDjetrlkNBSnrrMibgYNp9u8s+XBdoaQdi5zngT2mB0GyXXCdYCszBxRFBsQCkbQpk17QJSF2yWdlmi4TH8pdkCWGgTreitksAlNqIMdSmGYzib/LUl2yXHj+iL0798fzZrnY/mSpXC63TIyUpUkaMQmNKEJfwq2o8Jg5012SeCUo56TP5lhIGbO1UyKRXVKE4+78euPS9Cv9y5o37YFfpjzlSiQTfB4vJJA4nN6IAdJUuOSQa9ktyVQD9Vx9EtyxNbQ+qtBxUoTM87b0brd19SC1rPewrZL04QmJKAR4d5uCoPCR4G0nc6D6kA4SFIWohcQ43KE9EpaDdrhHRGxIuJwuz346bulSHWl48B9BqN/754oLy7Glx98hkh1FG5RGnGlQ21jOgWPifMzOuab/NsikjUGYUgZZ9WaUzubFZ6EhvjYEhLnkg25+qibB12dNPy5eBPa1JHL6UAYIUSljuPumNG3DbP/u1GHD3HJfCYjObyBKPWQnGZr6njbUTcPk8/mIcWtU3bW/e9HfT4S8zD5bDuSaSqkX/HXEP7iKYlZNnQ64yK8YlW4IYrCj3jIh3lfLcHCuQtx4eizkJPpx5A9+qJTu7ZY8tMv+HjyVFSXVCDF59G9Im6XWBzc+87F0j+oAyRje4nBHw3eWeLiMW2LikgVCrrlo/XOLRB2BKQA1oNyTWjCVuKvUxgipy5REB6PD06HH8FqN9avDWDOrMWY/OonWLd0E2669mocPGyIyHVMlEULXHj+KchM8+LX73/CxBdex+wPP8XyhUtRWlwqI6UTPq9faLqbOoEN0WjOmBvBeBiuFm4cf+WJeGLak7j76XvQfbedEIhHVJE0oQnJaGwwVGmp3elphOeDrz/F1Nkz6+z0rI+6JBO3dBP1xNDaSs65tNMpnTrmQcnGKqxcuhpF64rlvFz8oujUtgP2G7YvRhy4L3bu0FLXM6jXuKZB4X7t3Q9w57hHULSpHE6PG7xh4k9LRU5+Ppq3aS2uJQpathC/FEQifB5GsxWIBUKeyWaS+Za8y103nCaAz7AkFigai6BtdhaOHza4Zqfn4i+X4NKDL0VoE3d6unVJZltRY1bKNMIh5zFI4cRLSYmlQP7NNEimc2SJZiRDxYuxHRpHrsViM4VwIBKNouMuHXH21WcjJdeHXxcsxNIfl2DuZ99jzdIieKUdaH9oFhZt5lU7VyEtua45Zbi5Jas7ccmzto2xVlgGKm8mZ73afCndzYL51capaSvxYhlNfnLG/MiCBEXpJ784opIL5UQGIIfX+DGOJTuMzfAYIvA4GW7VokQytMk76TJ/i7imN3nWrY9GoGUUSDwTU/5bSbRe5Mf60lChS47M0r2UQ35u6RNu8qppLFqE0rUJmQOhPqyLBCivvxOxuPTPHDcmvD8enXavv9NTc/gtCoMdPxEUksQS1ZtTiQAz1OX0Y92aEsyd/ROK15ahlXTunj13xsD+/bDrzl3QtUs7ZKR4pUKkOsWyoHJJxjfzFuGOux/Ct9/+JBaFTGHYEJJfNBaG0+tAVm4Odu7bBz379BGhlUaRfheVjkOoIOtZAng7JhGsjoRIWi8JUVRh5GybwjDVUTdn0tVo4h0jYzJ1cKiQUjEAYRH4AIIax+l3we1xicXg0FvM0luEpkNy8gr7VselsEpZ+E6OUCyoIinNj5RUH/wZfmxav0msipAKpl/SOcmn/LxSx152cocLUcnMof9sXoUfl9SviojpoBR0hoeiXBGJiA/XnCS9KFZth7BZM3E7ZMooZqRTaMdJMwH1hZv0E/zklG0Xige1/bj7UKod/rhb5UIIw5XphTfNg/T0VOQ3z0VWWrYowrkyXZU0njhSMj1w+b1ISfcjp2UO8jJyMXemhJcHtKwOmcLGhf+wKwKnz4VYdVhqxa+s6AAlZXFaSru2PhpBgsKwo6qesY7avnISc8ZkMBNLONOhg1p6djpatWiFxd8vwbrlhZK/lE8TUnmYNPJPXSIHPOeO4+0NVRi5LkyYLApjUCfLV/HnKoy4UwTL6cGqBZvwxQdfo0vHLjjtxKOx7757oHlBlnYQgtrWKWl1pGKjsuJqIM0bjcDtEjobSjHu7ofx3tSPpeZE+MVPS+GIiGURESox9Oo/AIOG7aOCx7QcSZTHJN7+UoXBrCSu7eyyV0lHadY+F/337o/+ew5Eel46osEoUvypiMgUY/nCZfhu1reY/9V8lK4vQYozRTqAKBMR/vTcDIw6fBQcGQ5Uxaqlg0leko+Xd5ekA3PPHK05Ux9OfDNzjgjsAnjgM5YLvRNAUXWqMpCqkfNgLAB/tg+d+3RCr4H90KFTe2Rkp+n+GLZP0boirF6yGt/NmIulPy+BOyoWJZVGQvnrKwzDozaPHiQfRxCd+nfFSRechIycNEx7dTqmvvo+fFE/sgqyccwZx6HX8F3Rvmdb+DJ9WDt/HS475mJsWLoRqVlpOO2CU9F7aG+03KkVUpunYsPCDRi932iUFZWpIohK+XM7ZOL0q85E886thN9v8OpDr8Ah02NRf8qLMCoM2XxbDP4GsOzaxnI+4rCDsN9pQ9GpTwek5qfAFXHjpuNvwSdTPkKaDKhUy2wXO187d3PCf+IkCi2l7Y0tKYztn2MjcDt9KFpVgq8/nYMDhg/H44/fixOOGYGWBZlSbKlMEWA1X0VY4xxSdHdp3cZRJSKdmSNo6/wsjL35Chx25EiEIzKaSuNzFIxHuT/eI6OmFz/O+RaLfv5Z1zWMpcJR1ND6I9BQJ2gcjCvdwk5iZEAsgwDiWVEcd+lxGD99Ai697TKUlpdh4suT8fxjL+L1517H2tWrcMSZh+OOV+7EfW/eh0Ej90DAERISTnhkihGoDuDX5YvQtXd3XHzPhbjkgQtx8bgL0XP3XdCufWu07dQGLTq3xD5HDsU5t5yN3LbZkq8odFuibVjMsfNQt4S55uGJYa9D98K4V8bh4XfG4+DDD0B5SSm+mPkFZrw3Az98NQ/denbDhXdeiF0H9tJXJRilmKiFLKFPhl0XCodYWBEcf86JGHraPuh/aH+cfulpYjWkqoyUFJdi/MMP49XnX0GKdDqn34lgMIRQOCyKz4NgWQQTxj+Gt954C6kZ0im9LoRlMImKQlNFLQNRQH57jdoXh1xwCPof2BcnX34SWndtK4ONTGXJAeMpJzbqMFgDlq/hkASoNjTx3pn8Fh556FGx3BzmYUp3FMEwLUkz9UquGsMDPe0A8akRnD8XW6cwyBtH6QRn5qkJTiMR1lEODrFCvDLy+x1piAW8WDp/NfYZNAT/umkM2olVQVAJsI4cNMe1Q9OqEGq8llGNxk+Uo6E0owSIJcFFTcYFclL9uPDsk9C2VXNEIxIu8dlnaZTwzgDb6Ne5PyFcGlZzL1BRqeZ7MgwPtc7kX+u4PsOR1XYar6bxDGLRmIy4ncX8TUkKMVC+SLfG0TcxZgzhaABZbbPwjwevxUV3jUZ+y3zcdcU43H3lPfjs9Y/w6yc/4/O3P8G4MXdh7PljUV5UgS6Du2Ls0//E/ifvj0r5KcUAMGPqNHw46UOIxa0Ii7n95N1P4IYLr8c/Lx6Lmy8Yi0duewTVRdVYvmS52EScBpKjBJ4sIWf5I6Is/M29uOqhy3Hzf29E7wN6y4j/Ic4/YjQe+Md9ePOxtzD56ffw1H1P4aUJL6N4RSkWLlqkj/qzLVjrUmpDXerUeEhd8yiOdcIYNTxQxuT4y7yfhMcAIqVRfD3rawQrQpJcbLiYG9GKKErWFNeUkVaQoRGXfEXhiNLYsGqjyo9C8tO1NvnjY1ZULEsXLMOmJZsQK4/hl68WYOPaDSIjMi2Q/Cl1pr2t5KStyS0ZUT9CRzlKr+ZB+mxgqkijKMVDDgziqTPkRNW6CvOIAyHJAkFpNKFAy8clykAtTesXExpWTIHJ8a9C/d7TKKzS1ji7uoyjj4E503m4FNTr8Ykp7dL1Cp8oj3POOgm5GamiCESLS1Tt/JawmHS1TrsnTSSJw8aIyzCnnVhr3qBDqzz069tLKl9GMnpYYezULhHU0o2b8PN332P6u2/jh6/nSIhRNtsbnGMvkXlodWX1VtPnXLWmJJIo6ovjvGtHY7+ThkFmB/hs0meY8dYHyHRmIsWVAo9YSWn8OTPw0aSP8fazb8m8Pg5fnh/nXn8e2vRsgxCCIpxxiSWjqihfuz6cTpfSyEYm0iJpyHZkYdUvK/HjRz9Jpysx0yipMwcHhBrwXEUWEW8Yo2+4AAeePQKebC8WfLYAD1x/LwLrqpHuykKmIxMZjgyky69yfQUWfbUIa5evlfQOUTZCQViRvqBwyAn7CgeDiJxEoxLODkJeVSKlXsS65B6ctx9/C5eMuBSXjRyD8TePhzMi9qjwGJc0+myltLFd4eTTHA3fDBeiekVQOXEtQbJS+MTq/X7Gdxgz6gpcPupK3HTOTQhsMu3nEgGkTeoQ+ePtfnbaCC0PrU+hIUooKmGUMzIdo4KR6SBBJUEFG9X1HSsJz+RoF5GyaeTeBNHPwRTOMEJiLRpVxfJIOdhHlAZRc/KXgHz+IWCjcYygco9KI5cXB9CxY2d036mLEUwVZityMlgnWi9SWWJRBGTuXlEZEcVBiUtMRK0OdOrYEbGwNJY9kljgGBAKBFG0dr0+Jh+qls5UN8p2BadKhu+tAxWfXZpALIRdBuyK/Y4bqoIZD8Ux6/3PEBfLicJLK459WTuedAV32IVpb07DxhUbVWibdS7AoSeMYte2lC3rWEnXwAi3eEoHiHgi+lDfndfdgXB5GC6PCCVpcxpYUwYScKA6FkT//fpjxEkjpO1EkEVJvf70GyhZXwyfl7tumcB0eo7av8xdgHtuHIfStSXwuLzKhzMqHVeUelCsoCAq4MqII7WZD2ni3GJsBlyVCDvZUVgnppNXR4MISPt9/+13+Pazr8VMEjpcgJVYDs6RrJzrwy64fTRg+Z0y1WVHDUvHDDirdMq04Kdf8cXHs1FVUqXyRsScUSl3JarilaiIVCAUD8GV4pZpTQjVcbEGUh1Ia54Gd65MfzxhURBUEnFUcUqZJsHNU5CWnyYsS5gKncVLbc+vhXhFIxFUy8+R5oSveSrczbyIpEh9OaolAu/imKh/Nf4whUE4RDWXlVRgTeF6rF9ThMz0dKR4uaDEemusBqT2GKTOhZ+XFeKyq/6J8y+5Fp9+9b3GMIEC1r24HqKEMmVuy4qtA+05DlSUlumUIRwMmk6zo9S+BXITkd+g/QfDm+sT9pwIhYJYuXCVTBQ4VWBnZEwzDrFT++S3Ycl6rP11jShS8ZO/voN7IycvR0duYzDXBU1z3nWJiyVz/JnHomXblti0bpMuuqmyE/CORp2kzFfoDz10P7izqeTjKBFFMHf2D0hxpgvjEkHqlkk42NMajFSEsXHZRrEG2PEZJn7SodJbZePAEw/GtROuw4TJj+Cxj57EYx8/gYemPITzrj8f/rwU7Zi0JL1pXgw9bChOuOw4XDB2NG595l+4/r4b4MvwazM71NRPam+BVpNyU7/8rBPKnS72Cq8DBg3A8Zcch3NuOQs3PXY97nz2LrTu3NpYBx6gz+ABOOK8Y3HKdafiigevwC2Pj8Wex++Fk687GQ++9xAenfkoJnz4MK599Bo069kMrbu3xiW3XoRHJk/AEzMex4Tp43GNhBXslKeDgKJG7imHhlveOWnXrx1G33gBHn57PJ6cIfXy4WNS5tvQY/Cuoka4PrVjgBLYAIS9xMfO2TAJj52rS4KZ69U6VgtNbpfHjcLCpcjOS0PHDm00bjAaQUVVAAuWrMbMT7/CG29OwS8ylxQrU0zUsJioIY337c+LMfrSGzH5g8/xyex5uOCysXj29Wmm8sQc5IjGeeBeQ/rg5JNPQDQsmlzyNIt3wqM4drScvAKkp6ajQ6cu8PlF4ASJaxSUvUSni6eJLqm1au7faynrC2ZDII3E+rGJypWWg68i7Nyzg/pxKhGUTldRwtFFJFcUBM1SVQPkUYXOKaNvCGtW0uw34O3knPw87fwxCWcWugakdRVFbrs85LfPx65Dd8XBJx8Cf2aKloMVyjsszIf8GEhGAnb49Mw07NKvh17TyisvrkB5UTlcEp+xuKagpj+dMEiLyOPwaN2xfkiD5vrI4w/BqOMO1cHj7RffwYcTP0QoHEKXQV1x4i0n4rybz5dpmXnmha9B5J6KoQfsh9NvOgPDThuGroM6k5LQNGrI1L04HnhmDQQsQ/K+IIUE691dEQ1twYgLPXfdFWfdeCYOOfcQqZeegFdbRG8tu2IedO3QFededw5GXTQSg44ciFHHH4rs1Cx8P2uuNk3bPu0w/MzhuOfVcTjzqjNEHq21FilXm96tccA5B2LMvZfDk887jpxeaM6GGW1HMfikj+w9Yh94vT7M+ngW1q5ai9Y7t8KQYwbj5idvQsfdOiIYD2r5Et22IlH+auSwIVC+G6Ffv+f/Rpj2SchEtHgsHEa7Nm1w7vmjcdzxx8Pp8eOO+57BuRf/E4efcDGOOnG0nF+LG267Gw8+8SxKy8UkdHrE7PTih18W48qrx2LxopVIScuE15eKculE/7rt33hj0gzJiqZlRExIJ375ZRGmTX1PvGhOmo5VAzldvPBnlJcVY/mSRSgtLZV0263Yvx3aILWcckqQKh3YRkSmIhExUylcGkc7n4Feyz/eFgwEqFRISeTX5xOhM4uXJp38OMqLh8PvxIX/uAB3PXEHrrr9CmS0yhT6tTQNEq9NHVH1cN9AVl62XhPRoIzAIWvNSKJx/s47EIF4tUytgmLKh8SUr0almOe85vzfHfdgxsSZuP7cf2DC2Al4+5E38O9r7sOto29F6fIypbvngYPRrFVzGeGl7NUhvPn2y5j01juSoQajOlitlqKWR/kjB3KRVIzkUtnQdJJEFb4ou09mf4ynnnoKwWKZqgoCkSCCkZDSpsKYNfszPPboo1i3fr2Gl5WU48nxT+LOG+7EOJnKPXj9vxEtN0ujzdu2wKvPv4pxt9yDe699AHeMuROVayqElwh6DeqFtp25vhSSotjTk1oZjIVjePbeZ3H/jffj8bGP45YzbsaSOUs0rHnX5hiy7xChYxT4X43t3HMSmkpGmGDIiQ+nfY777nwYN/3jDtx/1yOYPPF96bTF2K1fT1wy+nSMf+B2vPbSU7jxH5eIFSDmuPxWFm7EHXdOwOLFa8QiSBUf3ikRARVuw2Ld3DFuPObMXyiNL1pb6n7JkhXilovy0Am+pT311EgID1LUpQsXYOWKpWahbAdADY8CWgKxiD2qx3XPBB2j2I51kwia/x43Ry6tBlRVV6G8qlyvNbZ4Rj0iztJhY4EoHrjtAYw5fQz+dZV00sJisWoYT5SWEE+kzPpOhC5IJigsriNQUWsqCeO8vn2PdjhDRtjzbxuNs249C+fceg5G33oeRl9/Lrr16qrToUKZYpWsK5ZJlkdGWjd83hSsKFyFovUblK7X50VKql+6BrebASnwq+VVw5x0dLN35DdCisBy6CY3UTyiXmWKLFaWNdKrlSXnVOOcmqUKB6neVBnEjFw5xAT2hJ1Id2QhHdlY+vNSBKo4haI14oRbpnYZyESOhK36dSXWrygSSjKwibyxbGxXvetmWUk1kFN3VOjKjwvHxWuLsXp5oRUIpKanyf/EFvrr8If1HM5D/ek+pOdlYk1REcJiql1/3VWY/PYzeP6Z+3H1mHNx7mlH4oB9d0fPbu3QLDdDhEPmutKgL778DmZ/86NUcpqu7vPeeZfOHdGlU1u5jmPdxjI88vgLqJRRiGCDuFzc8GLy9cho7XZZJpcKu4igHHfbYwi699hFhddEttzWYFvjbwHKW40ycyAiJuzGNabjsINyDp+enSGiFTHmNWWZmcs55ZvnTo8DmdmZmobg4u6GDRut6YvGprjCLdYY1ynKZcQrK6zCL7OXYPJzH6B6kxlNuX5i+gxTiLM6EMFw3vlZv8aMsgxPzUgVa0iEWKJxauCWCf/GVRvxw7fz0Hv3XjjlhpNx8g0n4aizjsSSxUuwetVqkbQoUrJ96LP3bjj+ypNw5fircOP4G3HlbVegWdsCpRyJyUxfRngF7yJwdZajhPyRM+bHuiJ3pnRJaMArEUyn5rzQNj8pHafXVjpTzVQO0qlFOWhOlB87XBSKS1edudjO27KkQPYkptJlSEQUtFgdInOGR6HFwUCJGIVnl8CGxuMUWigpNSEUtdaUGJUKlFbMjgByuF2gcx6uB7Di7I4gI09eM5lO+MVykEZq16YAeVkpWLlqHc6/+Br89OsyicUGkQ4sSViRm8oqMeuruTrGcGMLhSgkQjSg7874141XorkoFidvh/3wi9JRSBtqhUrDuIXWWacejSEiuKFwwKLLPOLIzsuR0VFyZGOqIBi3JaggJTr6maDfBauWzJ/Q/faTOVz91EU3T4oLnXt3FiM2LLLkVCtB32nhknJK5KjESc/PQIsuLaR04idV+NnEzxAoDsDN76WwzJKGskiBZjoefVJZrgon3nzsdRQtXQ9vugfNOrZEzC1xeRuG9ZNQOFoxleWVmD1jtl5zPSSndY7w1kWmIGG4ZKrB9q6WOJ98OBOfvvepxiOK1hbhw4kfYFPRRuR3yMc1j16Leyffg/PHnitt4MAH73yI9199H5tkRDUwO3kpB+aWs5wJSyxDYn3Ti0xKCTWuDb2DY53zhOGJ4BVlzXRgXoti5Qm3vjLMNIU6Utb4DLB7iRy5vVDlRi5jVgIVdwljH1d+xJ/NZG8g5hIP60i8JBKJMYAxTQQedd2G1KUMTm4+NCyZqBYnKqvbILcmem18u28mum3FdlMYDUMYtTWlMB+xbnvOmPk5Pv5kNqbLMbHyyH84HEYgJPNyueBCnf2wUSQcRL8+nbDHoP4SR2aDoZDujiPYbgRHpy5dOuDEEw7F0UceAo8osMQCGq1v8bODwSfm9+wPvsKyucvh4wNSwvs+B+8JX6p0SJmq8F0WKoXS0XiLlbPhPgN2Q8surbTulny9GDPf+rDmroqpURtGWMyZkBGB9IgUB2LV2OuIvXD0+Uci4AhKPepYqfEMDB1P3Ispr0/F2l/WSSdwwZ3ixgGHD0fcJ8osFhQlLbGEJ7+Y8OUyz9dMBMzT7/YLpzGMOO5g7HXs3vCkezH3i+9w15V34ONJH+HHWT8gUmFZFRKfHNCRhuHEnDeEGl5r8qNAG1968Vw7jYZakEh1OgrPay5Zc/wZL5ZeL2oImIgmjCciXTVp5VTpMn+TB38KiUy5U96k/piDjAE10PYiLYGxJDRBg2jE+0/DdlQYUhmbKw0rU4b3kAj/d3PmyWkK5v/yqwitaSBnQmJWNvuHVjgrXhxHD/o1a54nQhCRCpfqJ02CSXkuCqHHTp3RLCdDjp1QwFuMMmL9HcA7AsWri/HEvx7VnYcset9hfXDQSQehEhW6IBcJi9iJzq2IVaB51wIcO/pIpOakoHhZCR688SGUFJbq9IOjpi6wyTSQiofNzFrmtulq3RBdhap4KVzpThx7zrFwyjEq7cImqDtymVHc7/KgcP4qPHLzIyhebqyBoUftiyPPORIVTqEYN1vz2V5rC9ciGjADA6GdQ34FzfK1TLx2+zzizPqMy++BR5QiQ6jOOWBw34Key4/T0RpIgkhEpk88EVqMqU8kW+DYRGvUNt+VEutArwRSNu53oJVEy4nxwnJdAwnnvgwzqNAiYLiUpaZOTHryxrJGOH2SIA3lTEXAKSR9SIfrUjbIN8ulYirHUEjyseiSFypio1ScCAt/9m1uggu9TLsjYPspDEobW8Zydl9mxfJHU0skGVXBEDZs2qR3QyoqgtKgImjUrgy3wagkp0SkGqXyOKVRSD7c8MROQbOWMCOBEe6MDJ90PiAtJQW5OdkSJ4GuDSZLdFsA2Uh0vx1MnOhqQd59Dh8+lWkF7xz89OF8UaoujLnzMpxzw9noMLAz0ttnIrtLFoYcPgQ3P3oTeg7YFb9+8ituOWcs5nz4nVgp3JYu9eB1oG3ndti5fw9qIqXvTnfjkJNH4vQxp+HEK07ECZcdj0tvuwRdBnZB6fpSndJwjq6dsQ5IMYY0pOKj12biptNvxqw3Z2lnuHTsGIy5+0r0GLorsjtmI6tVJtwZMihIGxM6yorCIs3ZM79E5cpKoeVAj0G74Cbh/5Qxp+DMS8+SKY4oE/FPS0+RMvVEboscRH0RtOrYCp136VwjpTkFOdhlYA94MkXB+ONo0aEA3fp2gxhViuxmWRK+C1ILUhHzRdFS0u/cfyex0nwaniXy0GOAhOemIeQOIadlLnpIfK8VnpaVjl0G9URmXgYirhCyCjLRQ+owPStDw/3CX/c+O2k40uLo0KOjLtJqDQuJLjJNS81KhSPdgU67dpF45s4S6TPfZu3zEfWGxT8LXft1rbkr5vK70K1PN6RmpyHmj6nVmN+6mYYRbXZqg667dIHDJ4pf5d8KqAe2XbKzZa3RRNsE1Ys333zzLTzaI/aSwuVYvHppzV0HokbJNgLdrl3HGW0aCTmx6OfVopmjOOyQ/dG8WS7eeHcKCtdtQKf2bTHykKHw2fmI4iirCmDixOnYtKkCTi7jCxFu++7ZoysO2HcPfP7lXMz+6nukS+MdOWo4mhfk4udFSzFl2idKYrc+3bHPkIEyF47inckzsL6oWDseR8AO3Tojv1UzmRqJEkmoR7K7OWi9JDgqv6wUP3bp1A5+HcEdah1MeWEKotVi/cjPnibZSCKhLhFkgV60NFYsWo1Z73+BZb8u1YDdBvbFkP32wOD9B2HI/kPQd/c+WLtqHV568CU8dc9/sGTeEqS5+d0WsRSEt7T8DBx+0uFo2a4Fls1fjuU/LNdjZmY6mrdpIcJYoO8NSUtPx7Ifl2P2+7OxetEq6JY6mUuzUxtuCHZ4o/RdcRcKl63BR1M+wk9fzkOosho79e6OPYaSt8HY96B9sdseu6FF2xZwiKIqXV6KyS9OAqpdWLliBZb8tBjOEC2gGPLy89QamvXpLGwq3IhYMI7VC1ejVX5rpPsyUFi0GqOOHCV8NseKX1Zg6Y9LsW7lOnRo0wGVxZUoKSvGQTLN6SiW5IqfV2HpvGVYv6oIbVu30Y9eFfIBvWOPQPse7bHi1xVSzqUoXLIG7dq2gzPiwrKVyzBc5LHPwJ5YsXAZlkn6lQtXomVBC91+vmLlCgw9YF8M2Gs3rFu1Fsu/XyZ0liMvM1/KzZWlCA4cdaDmuXzeUuFvGTLTs1EtvDn9DowYdTAqyiqwdP4SLPt5GXKz8pCfm4dFCxZi8JDBunN2zYo1mu9yaYPstCyEKsIoqSjBIUcdDI/frTQZztuuHVt1wsolq7CptFitkYYebU/uo0bOpOX0aHluAVTujhQnRp58CHLa5Fi+imfHjh27VMnICK5Z2Qrjg68/wdSvZtQ+3i6h9mjeGPQZhDpRqDC4GObClDe/NA8/jb8TvXp2xSlnj8Gc7xZgv70H4bEJtyLdw40/HOJcWCUd/Oxzr8aCRYVqupKxYLASxx91EMbdcjnGPfg0Hhj/rCqeZx8bh149OuONKTMx5srbhIYDZ592GG66+iKUVlRJPtdgngipS8rBxdN9Rg5H9349ERRzMBFcG9wcjMKwLgSc5rTNzcIxw4YgSx9vd2yXF+gYzWXokd+AoxpurxuZMsJx85RH6iMso3e5CGVFSQXCoki9bjHpeXtZ1zakcwsN7ovg+yBoBiMiAsD20yLwH/OoRVzKxj0SHlEGFBYurDpi3M+SAElim/m8xRjTHaMBpZmS6UdaTjpS03j7W6YBMl08+PBDEHGE8PM3P2PuJ9/DFRTazphMqwJw+VzIEMVFflmGkNSlT6YnLo/L8Ct5uWSgoBlOKed6FWWDbUDO+Y4N3k2jOU/VFpGplOHNrFdxrUef05Bz1gWfVSEtXnNOy4eg3aKUVdyEJ30mROpa604ycLp5x03qMyq1JdUQ5RSHswENlD+umsvARotX777JwMTcOM1xCN8+kWHe4dBnS6Q8fCCO16w3PgtEOrS6wuRbup25pUu/mG7gioqf0hO6PGcoDXC+w9ZYgXJRM95pqWpQdzop4RpcN86WoI+357jxyPvj0bGBF+iwjrcv6vLchG2AKi4RLlprbhEwPnzli/hRvT6AokWbsHp+IdYv2ojgxpBOX9LcafDFxSTWlXcKjAidSJdbRkhX0Alf1CvhPnjF+WJyjHnhjcqRTq/FP+KBV9JwlkyFYT2sUhcic/p5SBFlnR5Kp+ATyCl8CrkMKFlWinXz14pbgw0/F+HJ25/A07c9ha+nfikahJ1beJOypTjT4A65ESgKoHpjFTzCT5ozXfyki1RIpwiIqg27hXfeqpUOFnYhJZoiLg1+y3mEX+7QdIil4gm6xc+LVImTGvPLUcoiaRCV+pA4rpBHy+2XOvJJuC8i5Q354BKe3KKwXBLXFZY6iqYKL5KPI1Xqzgen1B33RTgDTniikk5+fFeIR2jxFjJ5dATFGpT0flGuPuE1jfXJvCVfr8RhvabEUySM/KcKn37Jy424tI1D+GY5/MqbpBPqHuHPIXXjiXjVCvPGpW4cKRrul58rJLUfEScKhmseljb407H9FUZNOaRiWKia620ooI4m1Dyb1z6/STfZZBNdMsgqa8ZyGk3+2c5OY0pkXfwG1JZRx3b5Sadk55WRRW+DiXBxpOOopiMfbRcZ9jgCcYRkWCwqcalohAw7NP3JI5WP7miUVOqELrd16+sDLD9S1Hv+QkDTyI90iMTWMiMXeTOByqlEYCtxz4dXRn1jJktnl5E3RQSdG5jSkK4bmgjmzb0Iul5l16tLrATeKua5jMi8ja7UdSSVsrEemCdHc7uDMD2tKSVCphlH+Lfo6JutlLjUo5xqGK1fN+lIqVkPQp8djzFJjoXVdTGmFA8d9ZlWrs3+CXNXI7GPctqpLAiYJ4up1gfTMQ3bhGEabhyXcvXRedKRspIvPkfCN5pphZMnScCy0unSrwRpOcSx3c15Lf26IJFkJ3FrXENIDLfiMFkjsIq8ZbDzb87V5mIzZvsbRuRK/baEOjFsUkloxHurQZlKdPVAvhMdc2QjJTkjcr8DCeSUlGRlDtZPhJ2CrHyyEykvjGDHsMBEIpGkQ4EyPEvTqmQyMT15xqN9zSv58VRGU34OU4yHWmgUk0NNvgJtb54o43KsSUNfCRMLhWfsRFHmI/E0vjBGYWNn5GYpZ1xGaSpDSU8LielIy363iioNiWs6L+vAosMj4/Fc/zM249GSYVpRqJrWis+ysTfT6hB2dNeqIVlD3/xMuAkwp0yvD+Npr2Ud0TGuCVMtoMrXvFHM8M+0lAwSEapyzRjkWb8NTAuNWfCaik/8aspKuvJPa4BTIs3PzlPKp/+Zt5wxchLol+hYlETXEBqKo6StDJKTMf/tDJNRXdCvIf8mbH9sez03mEKbLFlcTMy6vg2l1sTiGNN2iUhMY50n5KVntrc51AH7nQp4QmByDluDhmg3RGmraG8pkjJbN8cGk0g89U9ibqt4+BPwByiMxtFwoa2aaaRGOGeOhHk/XtRwHTTQ3OK1o1Tsb0E93hN7BJF83RB0iNuKeAmw862Tqg4zdenVuUpUKna+PKp33XQ2GmePiQw9m6qxiupDR9GEIEOyNn1DYHx1PDdeBpZfg5AEjYYloH6ZkvioYTYhonWanNS+tnmtD0up/AlIzr9RhcF5UqJLRr1w1hhNP2vCxrmYmYszrpWxnOgcTK50B6dVbN0rb041ngnhSnEcuVlZ6NG1M5rn55rYIinG/IQu0ykSSiXZKpjeYsUCT8QxvcxlN+eUmQTHXGhx1jiJosW1aSbAvqpXPzavCVDz3nbSFHUoMYMaIWs4fbJvTfo66eoiWQjr8GA5om4HkNrUdBa9uoG1sPPVyNa55iausTR1YMWt+V8XNSQF5lF666IGtekTob5MKydszbrtYvsb0Csx3I6y7ajloz7NzRBNKCTLZ1/VUjNIvm4IbMrkdk1GYnhtHDm3zpLRqML47SDJhsiK0GkBpKOHI4gEg4hGzCv0TaesW4lc8fd6XLjskrPxxKN34pQTj0QgHEWE8z4uTDFhogSRvuTLmTJ9+WZx9n2zIkjQt24em4UdvZEkjVHahhzqok5ZBHWutbD14li+dVEnSm2oSSq1LF52lLrUtgYWvWRek8A5dz3UpNnWXBNoJZKtwwPPG6eroVa5E10Tth1/gMJIbI7ac3Znthpvz3Xq0AojDtgLI4bvzXeQiL8oAC5D14HE9XgxdcYnuP2+R3DT7Q/hkqvuwAczZsHtcwsdszef0AeI5I/vw/hu7i948vmJ+OCTL1FdHcKO8ih747DrauuwudgaltipBHa/Mn24bmBS1M1Cx5yGFEED0DsbiaiTrj6dra6BpIi12ZDe1vHWhN+HP6w3afNpg9oN6dQpRkaqHzfdMAYPPfhPnHziEfC6nXDq7TTLEhBzjZtlouGgvvTmw2kzMOndjzB58kd4770PsGjRYqET1s1ccWtdg7fy+BQi38c4/6fFuP3u8bj2xnFYvmqd2YRjCZYqre0lWFst5ZtBUsfhpqdwPKRONwIpr8zIWGc275waRCUOX2fH5y3MeyP5VGtMpmAxpcNvl4TF0Z9HbsipAcmI44YnjWPFN87ky/iGF5Oez6bwf7I5zU5ruKoLtTJqokpOSi+sz51Uo0qOAQTFhcTxydutqk7NyLYYDXmWlW+jqo5XI+KQOpDyG+tTozRhO8M0Qb2dnvU/ZFRPUKy4NvRR6oRmpyDx+yAVZTFMfGUGpE3x+CN3Ydieu1kxeF8aCAQCCFRXIZ1v1fK6UVZRhZdemYR1G0uls5uNQtEI7+FH4OLXtfjoNncHCmsnHXcY2rRshlXrN+L6sQ/g00/nilXiksy5g08YEB6534C8x0RY9x11ELr26Ql+x4S8apGSykXoOkYCkidM3OnZLjcLJwwbgvRGPmTEx6ATkdjhE6F7E+To8DjRoktLxD1801YIgdIgSleXyNRKykOFyFtvMesBJU8MLTs0B/x892dcX6ITlzSrlhbC5/OjdbvWCMSqdIch9wb4fSmoXFuConUbxTKTipMM9QtcKX60aNtS35QVEyXs96cgVB5D4fKVaF6Qh5QWGQiEQtpQfE+P3+FH4bL1CFYEaqy7BiFB+sxDjA9SiRJyBJDTPAfNWrVETkEuMrMyVT6qKsuwqaQYm9aWY+OKTXDWeQMYp57WqQWuexl1wfULUQweB5q1b4GM/HS0bN8KobIAZosF6gpxr4MMRDVT3c3w+hdhs+sYguT+9VtgsqjNZ2tobmmnp1L4IxQGz11xNzzxNKxdVoz2LTthxIF7IjsrDYVrirB40VIsXrYKSxYtx/q1hTj0sINx9ulHq5DPnb8QZZVB8J2R/Phyz113UmWxePEKrFpNq8EHtzOKXXftipzMdGwqr8Itd4zHxEkz4da3WBuxUpYd5tkF6VEYNGwoeg8ZgADfk0FRYngDDbc1CoNbw6kwGvvy2dYqDNarsukD9j58L+x3+H7otlt3bFhbhNsvvh1LflisnxVQ85tObMKoN4q9D9gHQw4dgl0H9cTSH5bhwzc+wJTJU5GdmYWDjjwYQw4fjJZdWqB0QwXmzJyDGS9Nw4IfF8kUUOpH2GBHLigowCEnHoLBR+6un+ybO2suPnrzE3w+7XP07NUD+590APrt0x8ZeelYs3A1Pp/4Gaa9MQNl68t02xehvOuZgFaFjhTSsR1RfTq2RZdWGHniSPTo3R1VVQGsWb0WgaoqpGT40aZDa/3Y0rrFRbjmlKsR2EBFZBu99RVGogzSOnKmuXDgUSMw6qyR6Lx7J0x/YjrGXXknXEGRW1GyLq3b+nW+I+DvqjC235QkqfzcQx8J8+1X6ejQsTOKNpbgplvvxwmnXYiLxlyHhx75L2bP+lqnFbv03AW52VnasUtKKnDnnf/GRRdei/vunYBIdQAVMgqtXbEaKR43pk+bidGXXI2rbrgNS1etVXH4cva3eG/i+/qFMz4OHQ7xsWajwFhAbpzh2skP33yJFUsWq+WyI4FliAfjmPTqJLzz1jvIaZ2N7nt3x5g7L0d2uzyEYjLKC8tRj3REKrOwA+9PnILnnvkv3KluvPnm65j05iR4gz5Ura/G048/g++/+QF5nfOxfNlSPCb1uGDeElEVqdKfzf0YjyjSTRs34LGHH8WKZSv05cjPPPg0Zn3wGVIdmfjlh0V4VNKtWrlC6ORi7pzv8Mxjz6Byfbk+NGajjgiqVqNCFRbl35DD9sA9r4xD/33747Un3sQdV9yFCTc/gqdufRqPXD8BN11wC+Z9/aNYVEFUVpSzlTT91oCKJV7lwOsvvi7T1plw+hz6aDvXuNkxuINze3S6/69oTJ1tt55TnxDnwU58+vFneO3VN7Hg1190+nDYyJE445STcPIJx+OMU0/BI+NvxV23XYnjjx4Bn9ejt2IDIb44NoJTzjoeg2UK8+MvC/DRp5+hY4dWokjOQvPmzWS0qrTlE8GgzIH58JSo1PbtWmGPQX0kr3zdBqxTEwHDvD4fPHxJbmPanfKVJGNbGgm2F7hN2xP3IVwpJnxYlF4ghD4jeuPSsRfDlePUaQPBp26pAL1ivQVKgghVy/RFlCqfJNX3KjjdupOSXwgjqsqqEKmM6MNlTo4eUj6WiZ1JP5IcjqOarxkIxSQe9DkTbkpm/FhlDEHhg4hUSb78RiqnRzK6194WF6dVVHvNB9P2PW4ornvseu3EN5xzHT6b8hlCRUF4I054ZZrkinlRKde/zl6E+bMXSHn5gBnpcBrZsGDW9H8rAq8dMo2J8HszmrWJwPLZzlzLPwmqYyfKae0VCVnXSsPQoYDpJMg270hI/gyH9JZ6pBNPO4qdlMzVetnE//5oRGHUVrjtVGsnOJFcq5K4EiEdls8CJISz43vEzB44eBc89O9b8MKT4/DwPdfjnDNPwLffzRcL40lMnjJFOrBLphdcqxA6Qk9nA9JoOVlZ6NyuPaZ/+Alee2si1q3foCNXu9Z5YrG0k/giuDb3yk5cF0r3Grwrnnj4n3j4/lvQvm0LXSClDHDPRM8B/dFMFAqfBI2xjBQI5mcLBcvAvbz0Yfn0rIG2ZhlrQhtGYl3QKZMNoCZc/7ji4lEl8IaMyOuXrcP+p+2P8649D+5Mr5TFdPioTMc4wurr/cWDioJWA0dXKkgqFC4EK9ixZIpEe4vTJH02ggXi1mOpQ/74J1HUm/F0lJafUzx5JMxHpKTO2UxSaebZDuOoQnSvs4uLqEF07N0BZ193pr7f4em7/4vCxauR7kgTvoRLbh23toGnuv2Y+dpHeO+ZyfC5fWI9SXtw3Uro8QtuVfEKUT3VCDnlShdJzfdHtb74SkEZVLTkLJN4cU2DbShcIBiVlJKGi6ukwcVf+1kYvuSmCpUyKMm11B+n0xGhxTzozwVUTtkYxsVnvpmsKl4lHImCVr6qdAEYbqkMZwz8wjxfTFQl//nRp6CEco2Ir0Uk76RXLXQDkk7XXqwyJLo/A8l9mi4ZtbxZHkmwu9w2wFBiVoEgFw/lmr0uMW/TQ8GX7fp8bnTu1B5ZGWmsf0QjAaxdux5lFRXScaNybRgno+zAFOqwiNa6olJ8++336NO3Ny6/5AKccsrxXI7Aj7+uxIKfF+noWMu8ZM78JV8+QpzhlTzbt0aqn5/Op0Kz2NNaSGRUQC9hjEFcM+Hr7fm1NE5bWJ+658PE/ENhxiM5Skfnb+akj3DHZXeiekM1jh5zNC645Xw4MmTmHg3qV8SkelX4NI3Repvhc2tLkFQ3DaI+LabiIiPfccmOcuhxo9B6l9ZY+sNyfPXx10hzZEgcmzaPlpKTNtywbj0KVxeah8IYLMqQL6Dpvnt3nHrF6bj6wWtx3eM34MI7L9KPTgdTReZEKTjDXPxO4sXBx7XC6Nu/D06++GQcdv6hOPL8I3H0OcegTef2Km8xRwjpzdNw8HEHIzXXK4pCurc4fsf2sFMOw3GXHYeTLzoRXXbtqh09o3UWhh67Py7618W4/onrcc3j1+Dkq0/S6V55tBq5LQtw+MnH4JRrTsNJ/zgJJ154InbfaxDERJMpskz89xuG4y88AadefRpOkLDW3dronZ2/K36DwmAHl/qQEaGyskpGYmkn9mRp8BpIx+eThxztOFKbfRJMFxMlYqLw/Qn5Bbnmzgd7K7W9xKFSyZGRKTcnFRPffRdzvp6Lzm1boSA/Gz/8vBjjJzwpZm4VmjXLhdeaS7t4l8BMXkXRlGHR8nUoEd6iwlOtnWBB5bauH4WZ6yf8yIxLeC2Wub35ZB55pjPxiITT7QZyo8WnGrA6Ulo8HR+9+zEev/UxmeNHcfjoI9TSCPt4i9JKpcUQ/ph4s/gjuK4FLT19qEvY92b4sNte/dR/0Y8L9TF2PtimSGRDzjlIcG1JPyVAi0fOaRnsvf8+OOOic9CiY0sZ4YPSsX0YdcZIjH3qFhx//nHSkYWmkEhW5bSt4jJgLF+3GiktUjHmgctx4b8uQCwlgqKN68APedMC2HnQrrji/iuw88Ae4HtgvXEPistKsClYjFMvOhUBpwxqRSuRmufDJf+4GIOHD4E/06+3nKlI+AmF25+5XTp/WxQVb8S3875Brz174Lw7zkHzHgX4cdGPYnSLdSL1MWfet8gQBbXvoftiwZKFWCeDpUMXyv+eaFRh6FOSlqM01zFjxOVlZiMW4OvYzDsMjb9UhOV4zc5PA5NGoCoRiZeVnoJrrhyNl198DNdccymqZP5ZWLgR1VViAsoIX5CTjbvuuBGvvvI0Hvj3OOy0c3cxIEnIhfy8PFwy5ny89Np/8MQT94rl0loENYZBu/fBqMMPJtOY8fFsnHbOlbjwkpuxcvUGSWbu9LCgahKL8FJQjdkldOUvRsVC8156Yqu8XJQXFctIrhJtOf4zqD3bzlDCNMbFxhJmqbwykIq3nnwLL977svJz5EVH4ajzjkWldBhup7c7nZaDYFuxLRL8ao78R5OfiRJgX2szayyLVhJqU9ZTwQJOpdjmMXhSvUjJM1+XKy0u0TrVr6ozAzaC1LV+gCkmUwwZoUM04eXIb8vyLWkpTi+W/boE4265S79Sf8+Yu3HtydfigRvHw5XuwrGjj0FOq1yxIxJfgmRxJB2adsr6levw4kMvYvWPYrlkC2dieZRsKtJZk9vvw+CD9oCnpQd7HDRYZIvpXKgoK0dKqg8/fj0fLz32CqrWVYkJ7cRbL7yFcZffgbsvG4c7Rt+FS44cg08nf4ouQzpj+NHDUVFViYXf/4pXH38VsaoYduq9s1gyIWFF2lKs5/Ub1qN9+w6Y9sZUfPH+LERKzUuTWY+JYDMluq2B1RVrXDJ+E03+lKDlkYRGFYaGWC4xM6Ujpl2L/OZivjtRXi7zSsahXkhUGCLS3DvhccusXN+c5URZMIZNZRXwp3jxy4/zRCE8ilNOvwyHH3cmbr//UVRHwiivDuDdtybhqf88i6eeew2PPfMGbvjXeFx/80N4+JHn8Jz4PfPYi3j+2dd0XYNCHg6J0AUqRDCdCIVjWL2+BHN/XISK8ir10wpgReiLbjna1RZIO5wWkt8ycaJ1fh6K1xSJIuRGKNNNTEf640DuWH3KDYdp1rty5YIv6MMzdz+Ndx99Fy6vC+fcfJZ+sLkCvKtgVbclLfrfYlUVnsA0PufNzMHkkgiO0hwUuC5hLBeTrh4akkgbZFnqj62uL2e23q/P9zxQ+VE4WIfkhesHzVs0wz5iRfQ7sD96De+N3sP7Ys9D9kLbbu1FmQDLflmBosUb9UU1sagTwcqwvmF8g7RLejNRoxnpqnSSOXJJGaiXvPCjcm0lPnrvE44S2PPAfeCXNFw4bt+9PfoN6ScdOo4B+/VHfvM8mZKEkZGTgWEHDMO0d6fCGeR7R1IQr4xj/pfzEC+Pw823kEmaVWtW4rPpszS/nOZZJK8fXPr2o+/w/ac/oPugbhg2cqhYIwHtJ916d0X7ju3x+fQvJVYK3E77E5LJYJ0luq0B6SS6hrCtNDcPFc2tgd3pKBQctQpy8kRhxFBaVAG+0JdaJZElPiDm5LuKfHmY9N4X+Oc9T+Ks86/FMSeMxlnnXom7730Cc+b8gIJmzXHYkYehz269hHIclcEgJr7/AZ578R08/8pEPP/au3jpjUl48c2JeOG1iXjxpcl48ZXJeOWN98UcrFBevv1uHqZNnaFTE3LB6QT3kOjLWoRtfbGJ4Ie532DtmlUq1IlwspNGw0gTxZaVmSJTkvV6m8+8EEUINNYW2xW1jUoFbWqanVAEtTSGJ+94Au89/T78OX5cdtel6L/PbqiSqZndkVluTS2XPLOViNvt1nKoXWCF1QUtQbEUQ3zL+G+bW+sLZORHBRcNRhGuNHSatS7gB/BEX0iumjfh0JcEe1LdOPzswzDu9XH413/GonvfTpJ/UOlwB6sv24Oug7ti+AnDceJ5J+D4c45CWkaK9EFRFKZoqiwTQRXCH8vE5doZk6ejYnUFdurXA117d0OZqNm9D94bC+b+jG8/noNWO7VC3z17oSxWip6790SKPw1fz/xa7Dq/0g6Lcou4osjrXICBB+2OkWcdgrMuOhND9txD8+M0lq3EfTeB8gAmPz9ZB87DTz0MWa2yRKVXYMQxI/D93O+xcsFyvR3ND2qZbpfcDn8PbLXCsE1bNojP50OLFs0RE6tw0/pSOGNmG4/Vjgqu4IdFbiZNnI6xt9yLp59+DaFACMOH7YNr/3Ep/vP43Xjx2fsx4d+34JpLz8RRB+8nHdYnndcBn0cUjd8Pry9FP6fn8/p1B6PPlyr+6WKxSJjfK6OHYZ8Lp/y4kbaF8imiw8UVcqS9j53CIdMeMX2rq00UG4zCUok5myWjTIpYP1WVldhYtN6ilRh5O4NSmSD1Wn/WJXnSoVt6msfhQ1VRAA/e9BC+eudr5LXPxxXjrsJOA3fWD1DTFtEOq+yaLlNlfXM1KzPLKE/xtdvQ5GnOmTYtLQ1lZWUISEdWa2sboVUs+brkV1VajQU//Kr+O8l8P7+ZDCxSt1o2LuiKhVdaUqrrUzPenwFfmlffTfryf1/C8kUr9M7CkJGDMe7lu3DNPVdj5z7d4fa5dMFSeVbWqf7qqz4bVLNeGcSWzVuML6bMQmqzFOx14F7IysrUFyq/9p9XMf2V6Rp33yOGwinKa8h+QzBr5iwUry1RsQojiMxWmTj3hvNx32v34rDTDtXdqrybxxdaGxgu+Etx+PHFtFlY8cMqdB7QBbsNH4D0lukYLMpl6ltT9HWArFvTOo1xvuNA26sBNCIdlAAJSnQC3kpjP8zJzFHHitq4oVTmoUK+ZtTWFhXzNgp/qhNde3aWeaMYiSk+XHTh2Rh77WicfNRw7N6nK1rkZCHFw9uqkkQ7uKTUupSKlUunagAz1poScCSLSBxecEQziHOB1TpnHF07YSBNYXFsJGr2PgMHon2Xjnp70kSVEpA0RwrJsFVuJjI8XkRDEWxYLXPeKOe/ZIjhQi7BbQ+QLyNA5srUnFgDZslHrwl2Rp/Li8C6atx5+Tgs/GIRug3sijG3jdGvkNkCrHUj5ab6Xrl0FXjnr3X71sjIz5CpgFQo9Y/Wpvx0DikWSLoPrdu0wdolhfoWcH7+jxnHtAIZx8TjhjFyqNWqPrXQzWC8Y0H5CMcx890ZqC6uRkHnFhhy8GAZZyu5TCCUpC3YJtIjvWJ9hkqFQRpJQtHnSFW++uzTD9c8eLVYHN1w303344Hr78OLD76At59+F2WbGFlqiHfWJF9+EU5hTYE43uuNE/HmwBOtimDKK1NQtaYKe4zYHcOPG44NG4rw/Rc/4pvpc7FBpj277tULB4h/sxYFapHwDZu0mBypDpx51Zk46boT8NMP83HdBdfhmdv/i+cmPI+vPp2j+VHQmF/MJUpd0pWuL8NksYD57dlDTjgEo844VPP7+aufJNQ8PW04Ff6lAInut4Cimei2hOT4dFviI9nLqvEGwJi2E5iOww4WR+sWLZCekqoVUFoqs+mKaita3UT8zqQvRcRXKpB3S3irklT0joZyV5u9/bSqSclY1MY8pXDXeJmjouaEYliTI539I4wqMVc+UVpUOUpOPGwK7AY0F5vLCERTlm943sR9H0EqJSuWIWPcdoDhkJ3REGRHZk4xKjOpK97/r8lKmGUZfS4fipasx11X3I21P69DQat8/bI6da2OXlI/VC4e+c2T6V7hgjVo06019jhwDzWPda+K/Lj1nW+kLouXSQfti1btWmHqm1MRqwprZzYPjrHmpK6sJuKcX2ua786s5UxhysLQmBjzXsx+fxbenPCm0jn1qlPRvV83VETK5ZpvzxbaojQ4Ya0qqUS0WsrrFL6ELvdK9BnQC1ntsvRbrgu++wWeCCmaj3RrPsJ3JBJRa0Zf8cfyqPXBahLawifLyTGM6xDffzEP3338Hdr3ao8zLjkDU96dBgQcWLtiLT5572Pktc3DJddfhIULFmH1srVScz4ZUOLIys+S6UpfiAcWzP9FlFUZ0rgGwZo2OlQVdUymLDGxiii/PrEyZr47E2sXrkVfqdezLj0bUyZORaAyyAbSOmVFmdrj/0T3W0CiiW5LSI5Pt3k+GCMRtT12S1DaNI+daNeitb7enrdTQ4GwVGaFKA+uE9jka7Ox59JE4vlfgfr5yzVZFQHO9PuQl5Wlfm5RjsUyMlSXl0sFSYQ/hG1D1J4m0AIIOmTuni4zYreIZZoTIYfM6V38QpZtTUWR6vHj59k/4f5r79e3dTPA7XQrNX4KgsqDL+QtLSzBC/9+Ua/PuvpMjDztEHgKxLT3RxDyh+DKdWDPg4bgqpsvx9Q3puKrD7+ER6Z17AtsynC8Gs4MNzwp5mM7KRnSkVzSpcUlNK8BlYvUrSoY1liVAy/c/zye+dczyMjJxB3/vR37HzcMzgIHKpzlqAxX6ian4mAZKoO8RUqCxsJavWQFIhsjaN25NY44/Uhktc9FdvsCXWNIy0zV8sbT3LqFCtJZebeEHwIi+D0Qh1e44KYp6cCcFldXBPDhux/A5XEjIFPS7z/7XpWaW7TrxxM/RjwkFqmYPx9N/xiuGF+bYIaI6rJKrFy0Uunud9hw9N69H1Lb+NGhext07NlW/bk5ThWGtA/3HHlkGlQoltqUN9/XlzaXi8Xx2eTPRc0I3wlIrr4dEY3xqDVd/0NGK7B41TKxCExDqDBSGEQw8jJzsdfAPfQz+e9OnIHFy1YgOz8TLds0E+FMXDQTAZDG5Wcl+CEj7lUZefAwdGrX3IQxij18JaC8KoB3J32ADaLR+QEiydQKqeVPpBM+rwuHjRqOlvoho2WYOu1TvYVqGUI1MKecItkfMmquC2e1kHJJpA4tWqJP17Yyly/H6+9ME8upHB1k+pKTn687QxPBrpGd4seundrKXNlkuKUPGSVDU1E4JXN2Nq4bH3r0YTjw6OFwSAdo16I9MuMZ+HXhAq13fXGupNJvboiwc75fuLYQ3bt2w+cilGuWrdNNa7TmhD01gX+dvxCFy9fq19EPPvYQ7H3Q3hgybDCGHbUfjjj1CAzZd7CY4TPxzN3PIF4hPIiQ05Tnrc6dd9sFJ59/Otp1bYNgQObzaZloldMOSxcul44XUl6SwZZiebjoHAlG8M3nX+PHr+ajoGUzDDtimH7oaKf+PdB5184YsO8A7HvofnLdTaYOUbzzn3cRLY1gxarleoeqY/dOGHLAEOF5L/Qf3Bdun1O/FJabl4OOLbuguGgj1hatw5HHHotBMu1RmXD70K6gHdYsL5T2K9O64p6WktJi9O83EDPenIk5M76B3+GTKasDG4o2YNDgQfjmw69UaXr5CQOZ3jAN19tWLF+B5gUt0GNgDwwbNRRD9tsTnbp20WlXhy4dkJeTj9YFrbFq4UpUiKXN1zRwOkm+9h8+DJ9M+hgz35oplkeK1NbmBaJGtv9ySN/c9g8ZJT+tyuAYwkEHlv+6HiP2H47DRhyIq64Yi+kfzUJeyzzsNrgrWrTO1NGQdcMj9+NUlTsw5Y0vEQvEMeHB2zBsSC8No4GpQ1kSVhcV46zzrsEvC1eZJ0+tuTZhOpfQlg6fkebFU4/fhd16dMEb78/E5VfdLvHTJA7panEM9JQmeBR7j9xfP2QU5iPbFnjHpHhdETYuXY5zTz4GLfNzccJpl6KwaBM67dIVu++7D9KyM0y5LHB9ho+3HztsCDKljBz2ftuHjOyxlSatQ6YYBTJviiMgWpYfMXaGnFhTWCgZskJFkC2aLJKOap6I1HkLlG0oR4jPjkj9MAqbkdXGyUNAxuLU7FR06NoBLVq2gF8sqXA0grLiEqxcvhKFSwv1+yT6TVbWm/xxOsQv3afnZiAQqda8OE3jbcGiNUUI8sVEFi+10IoWmACdPkg6vkeDFkBBu2Zo06YtMtLT4fH6dBt2zBnF4H33QGVJFZ6652mEi1kGKZc7jjYd26BFu5basVcuW4XCVavQqmVLZGVn6XdJeIu1pLgULVu20s8eRqJh3QDGettUuAnVlVzcFnkR0abF0bxtC5SXlKG6tFp3lZJNPhld0C5f43LKwWkOA7QW5Y+Kk59VbNe1PbJzs0UpVIqiXoqAlL9Dtw5aL85gHOtWrEOV0KAsVUl99RvRD1fefAXGjrkZC2cvhN+VomtydWHXl416FfonoS4fWqZcNya89zA67d7J8lVsw+Pt0ogcuDasrcQHE79CLOTCyEMOwupV6/D1nLkyMkFMyFTRwH11nYJzWZKS+vtTFMbrojCuEIXhEYWhyqIxhXGIKIz+tsJgWWU0dLswd9Y3mPX+VLQXgRx50MF49/0PsG7TJrH1oxiwz97oNaCfpK+1Mvi1rLZ5Wdv9y2dURGSXSe0S0K6wYbePHYcnuiahP8aT0cGKY9OgoxDoh4DlShc/5Ui6XBzVtQDpQHZ+JrXEkIpmO9KHfuacJqlMlzQPO4WNJAqS3vYxR36MmFQMTXKiFpPUP58s5jM0rDdaT8yNsc1qieHVLTG4Wa02F+Fd+DZrPcZitcNMmQwf9jSU9UQ6nHLYYAz7hUGmlOJnpTOQOtC6M3yb+hIeRYlRHiQXUcd8VYJbLDqvxAjDk+fG3c/fiyULluDeq+9BakRkkpRs5nZw6OPtuS5MmDwenQbVVxi1tbcF8OveBc3z0W/AbiLFXpk2TMMP83/RuWF+i1wMGDwQbn15DWvGCOWOCGVPWTN88t0WPfv2QY++A1G4vgRPP/8KimU6wsXHHr36oE+//io0fwZM96VYsuvImU5ZKMTG2fMcPbUuuV5hKwvjDOwrdgA+3OeTOY/X4ZWjDynOFD3nR3WS96QYUPEY2joaSw6GM3ZEE14fDNBARWIM+rKj8QtifjHP+dW2FKQJL2lwRvmpR7+Gs1NRKbC2yRsfwef2f0612Em56YkfTeKRvOhUTvjjE7qMz4880dUqCz0olPcE/ggGU4kk+9eCVh158Oi6B797ywVaOo/kE3ZG0LVXV/TYfSfE8yNwt3Vj9E0XqNXz5jNvmu/IMpMEPv7uaERhSAlrepbobxku41JxvOuRmSeCxqf0xJKgZqfRmZLqEidmBq0BtUakCTSpsQjYHjzUwmpQOolgjwIKOa0NbQh241rrIAL7qCeJ1oUN8Td9zQi/iWf5izLwpXqRkZcJhyg/mktqcElYZnYOvGI+qz3J+DasLBK9bDTkt82QMhh++S/BJZRNg4URU3fGstCNagnQVFIWJqOcGyrSJiyOZEDVlFgWQ7M+mEbpy49tbqdpFMp8XWr6cJrQ0FajkpKxRS1NOdWdocKkptJymAy4nsIFSdHYKlrk2zxtK45xLJ5YavJVT5aEYMJVw0iwYOvWng3JgVnpkXtNRMEIP7xN701PwSU3Xo6HxXx/dPpjeG7G8xh6yFA8fNu/sfz75fB5vIjroqiQsd3fHFYdaVOZhhDwFh4foeYmGioJ3jtnuzlEo3KDE+e6HA0ZmxUZjYhpGJHOFpNRgt/J5HcgwxInLLHoJ2lY6xRaGzzl6/c4ekejIUlv1hXcbq9QFBrkhWwlQNPIPx75EmA9scA0eilCVAdSQo5Zuu9AFJ+T73TQr27JiCPmryPuQ4zfxJRgS5zlvxxZHfKLxMwWcTJv3sRl6JM/VZmU4gQksLTtqCXfIOwOUdMxpEOZDtZ4IvZdckhH3qx+pvmwdRvm14pgoYa8HNneCUEKZSWRN6HMNDZvdFpPtuOis/yRln71jDdeyGgNXXNiPhnIS3MkXVK387Gjy6mhZeVlg2f6TdgElwyqTTvMPLKfDE5GTM6au/CtzFBkxOp+5T+v4rXHXsOahevw8buf4qqTrsDMNz6CJy7KIizx+OU1o3GM246oU+db4bYaUr6G6oqwFAaJ0SVEks7F29u8LceK4WPfEX2ZinQTll9NWek0MiJv2lCGT6Z+hw/enoMlP67F4SOOwgmjjhF3NEbssz/SPH6ZLJp75YQqAwFHEPZjrma7RFEUV1bjrYnTsXb9Brnm+kndQtr1Tl8+Sh3nqir96actKS6pYmgdcWsyTcvvv/ka77z4Mqa8/DqmvPImprz0lhxfx6SXX8Hi+T8LHVM2PviltGROGpdZaiQUQDTEjymJwhT1w1GRi2laD41UbBP+N8HBUl9BIINNNBjBp1M/xvjrHsINJ16HB6/4NxZ+uQS+WMJdkbri+LeHpTAsWGXkbr8Ulw+ZnhQ0z8pHtzYdMaRXPxy2/0gM6b+nzBP5AI21WCQdMRSIYv3qYqxavA4dWnZE/y47Y5cO3dGjXVd0btfBzP1ooliggtZ+JqO20+1CdcSB96d9hnMvvBbj7n0UZZVh6bVUBsmdkaOKabDyqiAmTpqOjaUV1tZnKQo1SlIL0RIyS2YulG7chMKlK7Bm2epat3QV1opfRUmZxBYlSUdNEI2ie7vWOGDgbthzl+7YpU0ztM7yIy/FiXSfzKslT5bjf04imrB5UDRksOC0lcu0fq4JudP0K+upHh88Irf/y2NIjcJI7GolG6uAqhR0a98Xu/feD/vvfSgO3ncUdt+pP7q07qQvO9KpicbWnq+VlJaWiqFD91Zfm7TDJR2LDz9JuIzJxk/njS6UhSKY9OEsXHzFP3H5tXfiq29/gkMsDTC+Wgo2RwJaFHpimbsS59nnXsGYq/6JeT8tV8VjtDpdLWw6OmcX5UaLyOkUlWg53i7k7TiGMa2xGOQoAtEqKwP92zXHsL67YL8B/TCge3d0yGsGj+izlUuXIxrmI9Z2fgm8NuF/GrRAVbpFRmi9xmXaEZepFd+BoX4a638TWjbpVITVWYD7Hn4O949/FhlZ6UhPT0NmZhpatchF69atEAjEMW3KdASlYriQVdNdonGkpngxctSBaJabpoM91yc2lQXwzrtTEaquxKMP3YGhQ/po1/py7k944pnX8dmnX6E6GJYR2282vuhUYEuwOqcoAT4X4vV6dT3EVki14LVwaHuzfOqVHK8WOpeWNLFICHvuMQBdOrXG8sJVWLdhEzbK1Ku8tAoVFRXYeaeOeP7pe5Gbznc//NZ9GDsmKAuJ+LtMuwzbv4/35LI3BNLkstZf3cZbw+uWkFw/5rYq3xo+AR0HdrB7EFG7D4Pagpnbie+f8ALufui/+uQm/fUJvbjM36WG+GEgjsga16TWNPpf4kbD/AiRTFck3PQ9h27U8bpiojDuQqvmWXj2pbfw9sQPUF5WDbeXioLfHSEBYz1sNbQ0ko8oJvv2IPn9LVBS5lT4FgtDPGLhmJaFG3+cbq6DsNxuXaDddeeOePY/45oUxg4Ew/bv431r5CeZplmgty3gPw+/VdYTkVyWLSmMmilJXXCKwdVjMdVFQXBB0utJ0cfL3W6fhikS+OV0QPcPeFPhS02HJzUFnhQ+jp4m8SQbpxePPP0yzjj3Ojz/wkRUBwBvSoZMLaRzKVfyL4F3eiWQbxgSX2/NyU/rTjXU7wcXY0nL4ZbypPBR+zR43SnWdCYuisOK2IT/x6iVTnuA+f8gFlrG5J2e9zz8X9x27xNiYZhXrRndSQvE3EUwqK0wA1YarQrWHCcHpiNrxxMFwzckRSNhvVvBjUSGop2ndWWfbguY3tLwJm0yAYtuIjRKsqcNcs0SGzosh+4OlEv1k7z4Eeneu3THC888hPxsPljkwMIvFuLsEefo17e4GGZSN5bHjg3y/vfk3MDU/W8rQ/1prZEIYvN0f0+uvx0N5Zrolxy+JS75zLArw4Vnpv0XnQd21v5s6YW6W8NtZUEz5/Ov5+GTWd/CXfMsCcHFHNORGj7WBanRzz4SJlbDNOwiJMZPhgmrpbo1fCg1Q7oWNZZIYzRq+WkIjlgEzfKycORhByEthe85cKBoxUZMenYSnJWSjo+AixnSWDma0IQdERzrdS6dGseoUw5DbvtcVRiUb0HdNQweCZ7ayqMJmwefzjXPYchPapB3XLaga5rQhB0blvxyW5POFgT1FAYtDCoKLhwahVEr94lHIvmcSI5LbCk+0VAYYfsRdpzEtA2dE/Z13Ti0GuxzgjZE3bhEYpy68WuvayB1xDtAps4YjwqD9WbWdjjBoyLhPSQ16eSacWooycFM3+Rc0jGCPZ3j7lN9K5UeNUivrciS1E5nE2IcoV4Tl0fGqaVhsua1ycN40s/8M15K0JzX5GPzY/k3wIfxN/S2lQ/1p6cmb4gPE2R4loquoW3xIReGlu2vhOQ8gQ/1EWhcmw/xrUlr+/NoaGgU+ZkzRuc5wxihLh9109r+Jp3NRy0TAo1r+DDhvG6EDz3yn5VWoOTUryE+Eo+kKRE0rfxrkA+77njk3UlJyxsImo6EmY7rmZJXYxZGE5rQhCY0gANEYUy3FcYw9WrCNiOiH02phdte72xCE/638J0ojE3WeROa0IQmbAnA/wHmeXyn+UNKqQAAAABJRU5ErkJggg==">
          <a:extLst>
            <a:ext uri="{FF2B5EF4-FFF2-40B4-BE49-F238E27FC236}">
              <a16:creationId xmlns:a16="http://schemas.microsoft.com/office/drawing/2014/main" id="{F5B7E8B2-3478-4021-977E-3422911911E2}"/>
            </a:ext>
          </a:extLst>
        </xdr:cNvPr>
        <xdr:cNvSpPr>
          <a:spLocks noChangeAspect="1" noChangeArrowheads="1"/>
        </xdr:cNvSpPr>
      </xdr:nvSpPr>
      <xdr:spPr bwMode="auto">
        <a:xfrm>
          <a:off x="8177260" y="16416867"/>
          <a:ext cx="304800" cy="29963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22</xdr:row>
      <xdr:rowOff>0</xdr:rowOff>
    </xdr:from>
    <xdr:to>
      <xdr:col>5</xdr:col>
      <xdr:colOff>304800</xdr:colOff>
      <xdr:row>23</xdr:row>
      <xdr:rowOff>104775</xdr:rowOff>
    </xdr:to>
    <xdr:sp macro="" textlink="">
      <xdr:nvSpPr>
        <xdr:cNvPr id="2" name="AutoShape 1">
          <a:extLst>
            <a:ext uri="{FF2B5EF4-FFF2-40B4-BE49-F238E27FC236}">
              <a16:creationId xmlns:a16="http://schemas.microsoft.com/office/drawing/2014/main" id="{31BFC9DE-417D-402D-B27A-011BD89B5ADB}"/>
            </a:ext>
          </a:extLst>
        </xdr:cNvPr>
        <xdr:cNvSpPr>
          <a:spLocks noChangeAspect="1" noChangeArrowheads="1"/>
        </xdr:cNvSpPr>
      </xdr:nvSpPr>
      <xdr:spPr bwMode="auto">
        <a:xfrm>
          <a:off x="3810000" y="2291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_Activity Based Cost Tracker">
      <a:majorFont>
        <a:latin typeface="Constantia"/>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itizensinformation.ie/en/money-and-tax/tax/income-tax/" TargetMode="External"/><Relationship Id="rId13" Type="http://schemas.openxmlformats.org/officeDocument/2006/relationships/hyperlink" Target="https://www.universityofgalway.ie/financial-accounting/policiesprocedures/" TargetMode="External"/><Relationship Id="rId18" Type="http://schemas.openxmlformats.org/officeDocument/2006/relationships/drawing" Target="../drawings/drawing1.xml"/><Relationship Id="rId3" Type="http://schemas.openxmlformats.org/officeDocument/2006/relationships/hyperlink" Target="https://www.xe.com/currencytables/" TargetMode="External"/><Relationship Id="rId7" Type="http://schemas.openxmlformats.org/officeDocument/2006/relationships/hyperlink" Target="https://www.universityofgalway.ie/exams/staff-invigliators-external/external-examiners/" TargetMode="External"/><Relationship Id="rId12" Type="http://schemas.openxmlformats.org/officeDocument/2006/relationships/hyperlink" Target="https://www.universityofgalway.ie/quality/pnp/" TargetMode="External"/><Relationship Id="rId17" Type="http://schemas.openxmlformats.org/officeDocument/2006/relationships/printerSettings" Target="../printerSettings/printerSettings1.bin"/><Relationship Id="rId2" Type="http://schemas.openxmlformats.org/officeDocument/2006/relationships/hyperlink" Target="mailto:ap@universityofgalway.ie" TargetMode="External"/><Relationship Id="rId16" Type="http://schemas.openxmlformats.org/officeDocument/2006/relationships/hyperlink" Target="https://www.universityofgalway.ie/financial-accounting/policiesprocedures/" TargetMode="External"/><Relationship Id="rId1" Type="http://schemas.openxmlformats.org/officeDocument/2006/relationships/hyperlink" Target="mailto:payroll@nuigalway.ie" TargetMode="External"/><Relationship Id="rId6" Type="http://schemas.openxmlformats.org/officeDocument/2006/relationships/hyperlink" Target="https://www.universityofgalway.ie/financial-accounting/policiesprocedures/" TargetMode="External"/><Relationship Id="rId11" Type="http://schemas.openxmlformats.org/officeDocument/2006/relationships/hyperlink" Target="https://www.universityofgalway.ie/payroll/externalexaminersprogrammereviewerssubjectspecialists/non-taxresidentcampusvisitors/taxandrevenueinformation/" TargetMode="External"/><Relationship Id="rId5" Type="http://schemas.openxmlformats.org/officeDocument/2006/relationships/hyperlink" Target="https://www.universityofgalway.ie/quality/pnp/" TargetMode="External"/><Relationship Id="rId15" Type="http://schemas.openxmlformats.org/officeDocument/2006/relationships/hyperlink" Target="https://www.citizensinformation.ie/en/money-and-tax/tax/income-tax/" TargetMode="External"/><Relationship Id="rId10" Type="http://schemas.openxmlformats.org/officeDocument/2006/relationships/hyperlink" Target="https://www.universityofgalway.ie/payroll/externalexaminersprogrammereviewerssubjectspecialists/taxresidentcampusvisitors/" TargetMode="External"/><Relationship Id="rId4" Type="http://schemas.openxmlformats.org/officeDocument/2006/relationships/hyperlink" Target="mailto:accountspayable@universityofgalway.ie" TargetMode="External"/><Relationship Id="rId9" Type="http://schemas.openxmlformats.org/officeDocument/2006/relationships/hyperlink" Target="https://www.universityofgalway.ie/payroll/externalexaminersprogrammereviewerssubjectspecialists/non-taxresidentcampusvisitors/bankaccountdetails/" TargetMode="External"/><Relationship Id="rId14" Type="http://schemas.openxmlformats.org/officeDocument/2006/relationships/hyperlink" Target="https://www.universityofgalway.ie/payroll/externalexaminersprogrammereviewerssubjectspecialists/non-taxresidentcampusvisitors/howtoapplyforappsn/"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niversityofgalway.ie/payroll/externalexaminersprogrammereviewerssubjectspecialists/non-taxresidentcampusvisitors/howtoapplyforappsn/" TargetMode="External"/><Relationship Id="rId13" Type="http://schemas.openxmlformats.org/officeDocument/2006/relationships/hyperlink" Target="https://www.gov.ie/en/publication/14ecbe-the-different-classes-of-pay-related-social-insurance-prsi/" TargetMode="External"/><Relationship Id="rId18" Type="http://schemas.openxmlformats.org/officeDocument/2006/relationships/printerSettings" Target="../printerSettings/printerSettings2.bin"/><Relationship Id="rId3" Type="http://schemas.openxmlformats.org/officeDocument/2006/relationships/hyperlink" Target="https://www.universityofgalway.ie/payroll/externalexaminersprogrammereviewerssubjectspecialists/non-taxresidentcampusvisitors/bankaccountdetails/" TargetMode="External"/><Relationship Id="rId7" Type="http://schemas.openxmlformats.org/officeDocument/2006/relationships/hyperlink" Target="https://www.universityofgalway.ie/payroll/payrollinformation/payslipsp60sprd60sonline/" TargetMode="External"/><Relationship Id="rId12" Type="http://schemas.openxmlformats.org/officeDocument/2006/relationships/hyperlink" Target="https://www.citizensinformation.ie/en/money-and-tax/tax/income-tax/" TargetMode="External"/><Relationship Id="rId17" Type="http://schemas.openxmlformats.org/officeDocument/2006/relationships/hyperlink" Target="https://www.universityofgalway.ie/financial-accounting/policiesprocedures/" TargetMode="External"/><Relationship Id="rId2" Type="http://schemas.openxmlformats.org/officeDocument/2006/relationships/hyperlink" Target="https://www.universityofgalway.ie/payroll/externalexaminersprogrammereviewerssubjectspecialists/taxresidentcampusvisitors/" TargetMode="External"/><Relationship Id="rId16" Type="http://schemas.openxmlformats.org/officeDocument/2006/relationships/hyperlink" Target="https://www.universityofgalway.ie/quality/pnp/" TargetMode="External"/><Relationship Id="rId1" Type="http://schemas.openxmlformats.org/officeDocument/2006/relationships/hyperlink" Target="https://www.revenue.ie/en/jobs-and-pensions/tax-residence/resident-for-tax-purposes.aspx" TargetMode="External"/><Relationship Id="rId6" Type="http://schemas.openxmlformats.org/officeDocument/2006/relationships/hyperlink" Target="https://www.xe.com/currencytables/" TargetMode="External"/><Relationship Id="rId11" Type="http://schemas.openxmlformats.org/officeDocument/2006/relationships/hyperlink" Target="https://www.universityofgalway.ie/payroll/externalexaminersprogrammereviewerssubjectspecialists/non-taxresidentcampusvisitors/howtoapplyforappsn/" TargetMode="External"/><Relationship Id="rId5" Type="http://schemas.openxmlformats.org/officeDocument/2006/relationships/hyperlink" Target="https://www.universityofgalway.ie/payroll/payrollinformation/tax---revenue/how-to-avoid-emergency-or-incorrect-tax/" TargetMode="External"/><Relationship Id="rId15" Type="http://schemas.openxmlformats.org/officeDocument/2006/relationships/hyperlink" Target="https://www.universityofgalway.ie/information-solutions-services/servicesforstaff/advicesupport/gettingstarted/" TargetMode="External"/><Relationship Id="rId10" Type="http://schemas.openxmlformats.org/officeDocument/2006/relationships/hyperlink" Target="https://www.universityofgalway.ie/payroll/externalexaminersprogrammereviewerssubjectspecialists/non-taxresidentcampusvisitors/howtoapplyforappsn/" TargetMode="External"/><Relationship Id="rId19" Type="http://schemas.openxmlformats.org/officeDocument/2006/relationships/drawing" Target="../drawings/drawing2.xml"/><Relationship Id="rId4" Type="http://schemas.openxmlformats.org/officeDocument/2006/relationships/hyperlink" Target="https://www.universityofgalway.ie/financial-accounting/policiesprocedures/" TargetMode="External"/><Relationship Id="rId9" Type="http://schemas.openxmlformats.org/officeDocument/2006/relationships/hyperlink" Target="https://www.revenue.ie/en/jobs-and-pensions/emergency-tax/emergency-tax-rules.aspx" TargetMode="External"/><Relationship Id="rId14" Type="http://schemas.openxmlformats.org/officeDocument/2006/relationships/hyperlink" Target="https://www.universityofgalway.ie/information-solutions-services/servicesforstaff/advicesupport/gettingstarte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revenue.ie/en/employing-people/becoming-an-employer-and-ongoing-obligations/err-jan-2024/index.aspx" TargetMode="External"/><Relationship Id="rId3" Type="http://schemas.openxmlformats.org/officeDocument/2006/relationships/hyperlink" Target="https://www.google.com/maps" TargetMode="External"/><Relationship Id="rId7" Type="http://schemas.openxmlformats.org/officeDocument/2006/relationships/hyperlink" Target="https://www.revenue.ie/en/tax-professionals/tdm/income-tax-capital-gains-tax-corporation-tax/part-05/05-01-06.pdf" TargetMode="External"/><Relationship Id="rId12" Type="http://schemas.openxmlformats.org/officeDocument/2006/relationships/drawing" Target="../drawings/drawing3.xml"/><Relationship Id="rId2" Type="http://schemas.openxmlformats.org/officeDocument/2006/relationships/hyperlink" Target="https://www.xe.com/currencytables/" TargetMode="External"/><Relationship Id="rId1" Type="http://schemas.openxmlformats.org/officeDocument/2006/relationships/hyperlink" Target="https://www.universityofgalway.ie/media/financialaccounting/financialaccountingoffice/QA302_3_4-_Sustainable-Travel-Policy-18.12.2023.pdf" TargetMode="External"/><Relationship Id="rId6" Type="http://schemas.openxmlformats.org/officeDocument/2006/relationships/hyperlink" Target="https://www.revenue.ie/en/employing-people/becoming-an-employer-and-ongoing-obligations/err-jan-2024/index.aspx" TargetMode="External"/><Relationship Id="rId11" Type="http://schemas.openxmlformats.org/officeDocument/2006/relationships/printerSettings" Target="../printerSettings/printerSettings3.bin"/><Relationship Id="rId5" Type="http://schemas.openxmlformats.org/officeDocument/2006/relationships/hyperlink" Target="https://www.universityofgalway.ie/financial-accounting/policiesprocedures/" TargetMode="External"/><Relationship Id="rId10" Type="http://schemas.openxmlformats.org/officeDocument/2006/relationships/hyperlink" Target="https://www.universityofgalway.ie/financial-accounting/policiesprocedures/" TargetMode="External"/><Relationship Id="rId4" Type="http://schemas.openxmlformats.org/officeDocument/2006/relationships/hyperlink" Target="https://www.universityofgalway.ie/quality/pnp/" TargetMode="External"/><Relationship Id="rId9" Type="http://schemas.openxmlformats.org/officeDocument/2006/relationships/hyperlink" Target="https://www.revenue.ie/en/employing-people/employee-expenses/travel-and-subsistence/index.aspx"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ap@universityofgalway.ie" TargetMode="External"/><Relationship Id="rId2" Type="http://schemas.openxmlformats.org/officeDocument/2006/relationships/hyperlink" Target="mailto:payroll@nuigalway.ie" TargetMode="External"/><Relationship Id="rId1" Type="http://schemas.openxmlformats.org/officeDocument/2006/relationships/hyperlink" Target="http://www.nuigalway.ie/payroll/externalexaminersqualityreviewerssubjectspecialists/non-taxresidentcampusvisitors/" TargetMode="Externa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universityofgalway.ie/payroll/externalexaminersprogrammereviewerssubjectspecialists/non-taxresidentcampusvisitors/" TargetMode="External"/><Relationship Id="rId2" Type="http://schemas.openxmlformats.org/officeDocument/2006/relationships/hyperlink" Target="https://www.universityofgalway.ie/payroll/externalexaminersprogrammereviewerssubjectspecialists/non-taxresidentcampusvisitors/howtoapplyforappsn/" TargetMode="External"/><Relationship Id="rId1" Type="http://schemas.openxmlformats.org/officeDocument/2006/relationships/hyperlink" Target="https://www.revenue.ie/en/jobs-and-pensions/tax-residence/resident-for-tax-purposes.aspx" TargetMode="External"/><Relationship Id="rId5" Type="http://schemas.openxmlformats.org/officeDocument/2006/relationships/printerSettings" Target="../printerSettings/printerSettings5.bin"/><Relationship Id="rId4" Type="http://schemas.openxmlformats.org/officeDocument/2006/relationships/hyperlink" Target="https://www.universityofgalway.ie/payroll/externalexaminersprogrammereviewerssubjectspecialists/taxresidentcampusvisitor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2:J201"/>
  <sheetViews>
    <sheetView showGridLines="0" tabSelected="1" topLeftCell="A18" zoomScale="90" zoomScaleNormal="90" zoomScaleSheetLayoutView="100" workbookViewId="0">
      <selection activeCell="A169" sqref="A169:H169"/>
    </sheetView>
  </sheetViews>
  <sheetFormatPr defaultColWidth="10.77734375" defaultRowHeight="14.25"/>
  <cols>
    <col min="1" max="1" width="31.88671875" style="64" customWidth="1"/>
    <col min="2" max="2" width="13.33203125" style="125" customWidth="1"/>
    <col min="3" max="3" width="22.5546875" style="64" customWidth="1"/>
    <col min="4" max="4" width="19.109375" style="64" customWidth="1"/>
    <col min="5" max="5" width="19.77734375" style="64" customWidth="1"/>
    <col min="6" max="6" width="19.21875" style="64" customWidth="1"/>
    <col min="7" max="7" width="17.33203125" style="64" customWidth="1"/>
    <col min="8" max="8" width="22" style="93" customWidth="1"/>
    <col min="9" max="9" width="19.88671875" style="64" customWidth="1"/>
    <col min="10" max="16384" width="10.77734375" style="64"/>
  </cols>
  <sheetData>
    <row r="2" spans="1:8" s="67" customFormat="1" ht="156.75" customHeight="1">
      <c r="A2" s="77"/>
      <c r="G2" s="78"/>
      <c r="H2" s="79"/>
    </row>
    <row r="3" spans="1:8" s="322" customFormat="1" ht="30" customHeight="1">
      <c r="A3" s="512" t="s">
        <v>191</v>
      </c>
      <c r="B3" s="513"/>
      <c r="C3" s="513"/>
      <c r="D3" s="513"/>
      <c r="E3" s="513"/>
      <c r="F3" s="513"/>
      <c r="G3" s="513"/>
      <c r="H3" s="513"/>
    </row>
    <row r="4" spans="1:8" s="322" customFormat="1" ht="28.5" customHeight="1">
      <c r="A4" s="512" t="str">
        <f>List!D6</f>
        <v>PROGRAMME REVIEWER PAYMENT FORM V3.0</v>
      </c>
      <c r="B4" s="513"/>
      <c r="C4" s="513"/>
      <c r="D4" s="513"/>
      <c r="E4" s="513"/>
      <c r="F4" s="513"/>
      <c r="G4" s="513"/>
      <c r="H4" s="513"/>
    </row>
    <row r="5" spans="1:8" s="67" customFormat="1" ht="2.25" customHeight="1">
      <c r="A5" s="80"/>
      <c r="B5" s="80"/>
      <c r="C5" s="80"/>
      <c r="D5" s="80"/>
      <c r="E5" s="80"/>
      <c r="F5" s="80"/>
      <c r="G5" s="80"/>
      <c r="H5" s="78"/>
    </row>
    <row r="6" spans="1:8" s="68" customFormat="1" ht="33" customHeight="1">
      <c r="A6" s="401" t="s">
        <v>193</v>
      </c>
      <c r="B6" s="402"/>
      <c r="C6" s="402"/>
      <c r="D6" s="402"/>
      <c r="E6" s="402"/>
      <c r="F6" s="402"/>
      <c r="G6" s="402"/>
      <c r="H6" s="402"/>
    </row>
    <row r="7" spans="1:8" s="68" customFormat="1" ht="3" customHeight="1">
      <c r="A7" s="80"/>
      <c r="B7" s="80"/>
      <c r="C7" s="80"/>
      <c r="D7" s="80"/>
      <c r="E7" s="80"/>
      <c r="F7" s="80"/>
      <c r="G7" s="80"/>
      <c r="H7" s="80"/>
    </row>
    <row r="8" spans="1:8" s="321" customFormat="1" ht="27.75" customHeight="1">
      <c r="A8" s="514" t="s">
        <v>509</v>
      </c>
      <c r="B8" s="514"/>
      <c r="C8" s="514"/>
      <c r="D8" s="514"/>
      <c r="E8" s="514"/>
      <c r="F8" s="514"/>
      <c r="G8" s="514"/>
      <c r="H8" s="514"/>
    </row>
    <row r="9" spans="1:8" s="68" customFormat="1" ht="2.25" customHeight="1">
      <c r="A9" s="179"/>
      <c r="B9" s="179"/>
      <c r="C9" s="179"/>
      <c r="D9" s="179"/>
      <c r="E9" s="179"/>
      <c r="F9" s="179"/>
      <c r="G9" s="179"/>
      <c r="H9" s="179"/>
    </row>
    <row r="10" spans="1:8" s="68" customFormat="1" ht="24" customHeight="1">
      <c r="A10" s="402" t="s">
        <v>199</v>
      </c>
      <c r="B10" s="402"/>
      <c r="C10" s="402"/>
      <c r="D10" s="402"/>
      <c r="E10" s="402"/>
      <c r="F10" s="402"/>
      <c r="G10" s="402"/>
      <c r="H10" s="402"/>
    </row>
    <row r="11" spans="1:8" s="68" customFormat="1" ht="38.25" customHeight="1">
      <c r="A11" s="515" t="s">
        <v>364</v>
      </c>
      <c r="B11" s="515"/>
      <c r="C11" s="515"/>
      <c r="D11" s="515"/>
      <c r="E11" s="515"/>
      <c r="F11" s="515"/>
      <c r="G11" s="515"/>
      <c r="H11" s="515"/>
    </row>
    <row r="12" spans="1:8" s="68" customFormat="1" ht="21" customHeight="1">
      <c r="A12" s="515" t="s">
        <v>200</v>
      </c>
      <c r="B12" s="515"/>
      <c r="C12" s="515"/>
      <c r="D12" s="515"/>
      <c r="E12" s="515"/>
      <c r="F12" s="515"/>
      <c r="G12" s="515"/>
      <c r="H12" s="515"/>
    </row>
    <row r="13" spans="1:8" s="68" customFormat="1" ht="19.5" customHeight="1">
      <c r="A13" s="515" t="s">
        <v>201</v>
      </c>
      <c r="B13" s="515"/>
      <c r="C13" s="515"/>
      <c r="D13" s="515"/>
      <c r="E13" s="515"/>
      <c r="F13" s="515"/>
      <c r="G13" s="515"/>
      <c r="H13" s="515"/>
    </row>
    <row r="14" spans="1:8" s="68" customFormat="1" ht="10.5" customHeight="1" thickBot="1">
      <c r="A14" s="106"/>
      <c r="B14" s="106"/>
      <c r="C14" s="106"/>
      <c r="D14" s="106"/>
      <c r="E14" s="106"/>
      <c r="F14" s="106"/>
      <c r="G14" s="106"/>
      <c r="H14" s="106"/>
    </row>
    <row r="15" spans="1:8" s="68" customFormat="1" ht="41.25" customHeight="1" thickBot="1">
      <c r="A15" s="528" t="s">
        <v>310</v>
      </c>
      <c r="B15" s="529"/>
      <c r="C15" s="530"/>
      <c r="D15" s="531"/>
      <c r="E15" s="531"/>
      <c r="F15" s="532"/>
      <c r="G15" s="533" t="str">
        <f>IF(ISBLANK(C15), List!$C$1, IF(C15&lt;&gt;"", List!$F$2, ""))</f>
        <v>*Required for processing</v>
      </c>
      <c r="H15" s="363"/>
    </row>
    <row r="16" spans="1:8" s="68" customFormat="1" ht="9" customHeight="1" thickBot="1">
      <c r="A16" s="106"/>
      <c r="B16" s="106"/>
      <c r="C16" s="106"/>
      <c r="D16" s="106"/>
      <c r="E16" s="106"/>
      <c r="F16" s="106"/>
      <c r="G16" s="241"/>
      <c r="H16" s="106"/>
    </row>
    <row r="17" spans="1:10" s="68" customFormat="1" ht="35.25" customHeight="1" thickBot="1">
      <c r="A17" s="363" t="s">
        <v>365</v>
      </c>
      <c r="B17" s="363"/>
      <c r="C17" s="363"/>
      <c r="D17" s="363"/>
      <c r="E17" s="364" t="s">
        <v>6</v>
      </c>
      <c r="F17" s="365"/>
      <c r="G17" s="363" t="str">
        <f>IF(E17="Select from dropdown list", List!$C$1, IF(E17="Yes", List!$F$2, IF(E17="No", List!$G$2, "")))</f>
        <v>*Required for processing</v>
      </c>
      <c r="H17" s="363"/>
    </row>
    <row r="18" spans="1:10" s="67" customFormat="1" ht="24" customHeight="1">
      <c r="A18" s="519" t="s">
        <v>331</v>
      </c>
      <c r="B18" s="519"/>
      <c r="C18" s="370" t="str">
        <f>List!D15</f>
        <v>QA006 Review of Taught Programmes</v>
      </c>
      <c r="D18" s="370"/>
      <c r="E18" s="370"/>
      <c r="F18" s="370" t="str">
        <f>List!D16</f>
        <v>QA302_3_4 Sustainable Travel Policy</v>
      </c>
      <c r="G18" s="370"/>
      <c r="H18" s="370"/>
      <c r="I18" s="186"/>
      <c r="J18" s="186"/>
    </row>
    <row r="19" spans="1:10" s="67" customFormat="1" ht="7.5" customHeight="1">
      <c r="A19" s="81"/>
      <c r="B19" s="81"/>
      <c r="C19" s="81"/>
      <c r="D19" s="81"/>
      <c r="E19" s="81"/>
      <c r="F19" s="81"/>
      <c r="G19" s="81"/>
      <c r="H19" s="81"/>
    </row>
    <row r="20" spans="1:10" s="67" customFormat="1" ht="26.25" customHeight="1">
      <c r="A20" s="402" t="s">
        <v>301</v>
      </c>
      <c r="B20" s="402"/>
      <c r="C20" s="402"/>
      <c r="D20" s="402"/>
      <c r="E20" s="402"/>
      <c r="F20" s="402"/>
      <c r="G20" s="402"/>
      <c r="H20" s="402"/>
    </row>
    <row r="21" spans="1:10" s="67" customFormat="1" ht="26.25" customHeight="1">
      <c r="A21" s="369" t="s">
        <v>302</v>
      </c>
      <c r="B21" s="369"/>
      <c r="C21" s="369"/>
      <c r="D21" s="369"/>
      <c r="E21" s="369"/>
      <c r="F21" s="369"/>
      <c r="G21" s="369"/>
      <c r="H21" s="369"/>
    </row>
    <row r="22" spans="1:10" s="67" customFormat="1" ht="6" customHeight="1" thickBot="1">
      <c r="A22" s="82"/>
      <c r="B22" s="82"/>
      <c r="C22" s="82"/>
      <c r="D22" s="82"/>
      <c r="E22" s="82"/>
      <c r="F22" s="82"/>
      <c r="G22" s="82"/>
      <c r="H22" s="78"/>
    </row>
    <row r="23" spans="1:10" ht="37.5" customHeight="1" thickBot="1">
      <c r="A23" s="385" t="str">
        <f>List!D38</f>
        <v>Step 1: Quality Programme Reviewers, please answer below questions to determine the correct payment process</v>
      </c>
      <c r="B23" s="386"/>
      <c r="C23" s="386"/>
      <c r="D23" s="386"/>
      <c r="E23" s="386"/>
      <c r="F23" s="386"/>
      <c r="G23" s="386"/>
      <c r="H23" s="213" t="s">
        <v>340</v>
      </c>
    </row>
    <row r="24" spans="1:10" ht="18.75" customHeight="1" thickBot="1">
      <c r="A24" s="458" t="str">
        <f>List!D39</f>
        <v>Questions to determine the correct payment process for your claim</v>
      </c>
      <c r="B24" s="456"/>
      <c r="C24" s="456"/>
      <c r="D24" s="456"/>
      <c r="E24" s="456" t="str">
        <f>List!D40</f>
        <v>Select the relevant answer for the questions in this section</v>
      </c>
      <c r="F24" s="456"/>
      <c r="G24" s="456"/>
      <c r="H24" s="457"/>
    </row>
    <row r="25" spans="1:10" s="69" customFormat="1" ht="35.25" customHeight="1" thickBot="1">
      <c r="A25" s="345" t="s">
        <v>457</v>
      </c>
      <c r="B25" s="346"/>
      <c r="C25" s="346"/>
      <c r="D25" s="347"/>
      <c r="E25" s="453" t="s">
        <v>6</v>
      </c>
      <c r="F25" s="454" t="s">
        <v>2</v>
      </c>
      <c r="G25" s="455" t="s">
        <v>2</v>
      </c>
      <c r="H25" s="212" t="str">
        <f>IF($E25=Sheet1!B2, List!$C$1, IF(OR($E25=Sheet1!B3, $E25=Sheet1!B4), List!$F$2, ""))</f>
        <v>*Required for processing</v>
      </c>
    </row>
    <row r="26" spans="1:10" s="69" customFormat="1" ht="23.25" customHeight="1" thickBot="1">
      <c r="A26" s="371" t="s">
        <v>458</v>
      </c>
      <c r="B26" s="372"/>
      <c r="C26" s="372"/>
      <c r="D26" s="372"/>
      <c r="E26" s="372"/>
      <c r="F26" s="372"/>
      <c r="G26" s="372"/>
      <c r="H26" s="87"/>
    </row>
    <row r="27" spans="1:10" s="65" customFormat="1" ht="37.5" customHeight="1" thickBot="1">
      <c r="A27" s="345" t="s">
        <v>459</v>
      </c>
      <c r="B27" s="346"/>
      <c r="C27" s="346"/>
      <c r="D27" s="347"/>
      <c r="E27" s="453" t="s">
        <v>6</v>
      </c>
      <c r="F27" s="454" t="s">
        <v>3</v>
      </c>
      <c r="G27" s="455" t="s">
        <v>3</v>
      </c>
      <c r="H27" s="212" t="str">
        <f>IF($E27=Sheet1!C9, List!$C$1, IF(OR($E27=Sheet1!C10, $E27=Sheet1!C11), List!$F$2, ""))</f>
        <v>*Required for processing</v>
      </c>
    </row>
    <row r="28" spans="1:10" s="65" customFormat="1" ht="6.75" customHeight="1" thickBot="1">
      <c r="A28" s="88"/>
      <c r="B28" s="89"/>
      <c r="C28" s="89"/>
      <c r="D28" s="89"/>
      <c r="E28" s="89"/>
      <c r="F28" s="89"/>
      <c r="G28" s="89"/>
      <c r="H28" s="90"/>
    </row>
    <row r="29" spans="1:10" s="70" customFormat="1" ht="39.75" customHeight="1" thickBot="1">
      <c r="A29" s="345" t="s">
        <v>460</v>
      </c>
      <c r="B29" s="346"/>
      <c r="C29" s="346"/>
      <c r="D29" s="347"/>
      <c r="E29" s="453" t="s">
        <v>6</v>
      </c>
      <c r="F29" s="454" t="s">
        <v>4</v>
      </c>
      <c r="G29" s="455" t="s">
        <v>4</v>
      </c>
      <c r="H29" s="212" t="str">
        <f>IF($E29=Sheet1!C16, List!$C$1, IF(OR($E29=Sheet1!C17, $E29=Sheet1!C18), List!$F$2, ""))</f>
        <v>*Required for processing</v>
      </c>
    </row>
    <row r="30" spans="1:10" s="70" customFormat="1" ht="25.5" customHeight="1" thickBot="1">
      <c r="A30" s="366" t="s">
        <v>461</v>
      </c>
      <c r="B30" s="367"/>
      <c r="C30" s="367"/>
      <c r="D30" s="367"/>
      <c r="E30" s="367"/>
      <c r="F30" s="367"/>
      <c r="G30" s="367"/>
      <c r="H30" s="368"/>
    </row>
    <row r="31" spans="1:10" ht="34.5" customHeight="1" thickBot="1">
      <c r="A31" s="345" t="s">
        <v>462</v>
      </c>
      <c r="B31" s="346"/>
      <c r="C31" s="346"/>
      <c r="D31" s="347"/>
      <c r="E31" s="453" t="s">
        <v>6</v>
      </c>
      <c r="F31" s="454" t="s">
        <v>5</v>
      </c>
      <c r="G31" s="455" t="s">
        <v>5</v>
      </c>
      <c r="H31" s="212" t="str">
        <f>IF($E31=Sheet1!C22, List!$C$1, IF(OR($E31=Sheet1!C23, $E31=Sheet1!C24), List!$F$2, ""))</f>
        <v>*Required for processing</v>
      </c>
    </row>
    <row r="32" spans="1:10" ht="12.75" customHeight="1" thickBot="1">
      <c r="A32" s="371" t="s">
        <v>463</v>
      </c>
      <c r="B32" s="372"/>
      <c r="C32" s="372"/>
      <c r="D32" s="372"/>
      <c r="E32" s="372"/>
      <c r="F32" s="372"/>
      <c r="G32" s="372"/>
      <c r="H32" s="462"/>
    </row>
    <row r="33" spans="1:8" ht="41.25" customHeight="1" thickBot="1">
      <c r="A33" s="345" t="s">
        <v>464</v>
      </c>
      <c r="B33" s="346"/>
      <c r="C33" s="346"/>
      <c r="D33" s="346"/>
      <c r="E33" s="516"/>
      <c r="F33" s="517"/>
      <c r="G33" s="518"/>
      <c r="H33" s="212" t="str">
        <f>IF($E31=Sheet1!C23, List!$C$1, IF(ISNUMBER($E33), List!$F$2, ""))</f>
        <v/>
      </c>
    </row>
    <row r="34" spans="1:8" ht="15" customHeight="1" thickBot="1">
      <c r="A34" s="371" t="s">
        <v>465</v>
      </c>
      <c r="B34" s="372"/>
      <c r="C34" s="372"/>
      <c r="D34" s="372"/>
      <c r="E34" s="372"/>
      <c r="F34" s="372"/>
      <c r="G34" s="372"/>
      <c r="H34" s="462"/>
    </row>
    <row r="35" spans="1:8" ht="55.5" customHeight="1" thickBot="1">
      <c r="A35" s="525" t="s">
        <v>466</v>
      </c>
      <c r="B35" s="526"/>
      <c r="C35" s="526"/>
      <c r="D35" s="527"/>
      <c r="E35" s="522" t="s">
        <v>6</v>
      </c>
      <c r="F35" s="523"/>
      <c r="G35" s="524"/>
      <c r="H35" s="212" t="str">
        <f>IF($E31=Sheet1!C23, List!$C$1, IF(OR($E35=Sheet1!C33, $E35=Sheet1!C34), List!$F$2, ""))</f>
        <v/>
      </c>
    </row>
    <row r="36" spans="1:8" ht="5.25" customHeight="1" thickBot="1">
      <c r="A36" s="534"/>
      <c r="B36" s="535"/>
      <c r="C36" s="535"/>
      <c r="D36" s="535"/>
      <c r="E36" s="535"/>
      <c r="F36" s="535"/>
      <c r="G36" s="535"/>
      <c r="H36" s="536"/>
    </row>
    <row r="37" spans="1:8" ht="6" customHeight="1">
      <c r="A37" s="91"/>
      <c r="B37" s="91"/>
      <c r="C37" s="91"/>
      <c r="D37" s="91"/>
      <c r="E37" s="91"/>
      <c r="F37" s="91"/>
      <c r="G37" s="92"/>
    </row>
    <row r="38" spans="1:8" ht="63.75" customHeight="1">
      <c r="A38" s="520" t="str">
        <f>Sheet1!D37</f>
        <v>Please complete step 1 to determine the correct payment process (Accounts Payable or Payroll)</v>
      </c>
      <c r="B38" s="521"/>
      <c r="C38" s="521"/>
      <c r="D38" s="521"/>
      <c r="E38" s="521"/>
      <c r="F38" s="521"/>
      <c r="G38" s="521"/>
      <c r="H38" s="521"/>
    </row>
    <row r="39" spans="1:8" ht="6" customHeight="1">
      <c r="A39" s="63"/>
      <c r="B39" s="63"/>
      <c r="C39" s="63"/>
      <c r="D39" s="63"/>
      <c r="E39" s="63"/>
      <c r="F39" s="63"/>
      <c r="G39" s="63"/>
    </row>
    <row r="40" spans="1:8" ht="33.75" customHeight="1">
      <c r="A40" s="402" t="s">
        <v>315</v>
      </c>
      <c r="B40" s="402"/>
      <c r="C40" s="402"/>
      <c r="D40" s="402"/>
      <c r="E40" s="402"/>
      <c r="F40" s="402"/>
      <c r="G40" s="402"/>
      <c r="H40" s="271" t="s">
        <v>340</v>
      </c>
    </row>
    <row r="41" spans="1:8" ht="24.75" customHeight="1">
      <c r="A41" s="373" t="s">
        <v>197</v>
      </c>
      <c r="B41" s="373"/>
      <c r="C41" s="373"/>
      <c r="D41" s="272"/>
      <c r="E41" s="373" t="s">
        <v>198</v>
      </c>
      <c r="F41" s="373"/>
      <c r="G41" s="373"/>
      <c r="H41" s="373"/>
    </row>
    <row r="42" spans="1:8" ht="152.25" customHeight="1">
      <c r="A42" s="463" t="s">
        <v>528</v>
      </c>
      <c r="B42" s="463"/>
      <c r="C42" s="463"/>
      <c r="D42" s="274"/>
      <c r="E42" s="464" t="s">
        <v>515</v>
      </c>
      <c r="F42" s="464"/>
      <c r="G42" s="464"/>
      <c r="H42" s="464"/>
    </row>
    <row r="43" spans="1:8" ht="6.75" customHeight="1" thickBot="1">
      <c r="A43" s="63"/>
      <c r="B43" s="63"/>
      <c r="C43" s="63"/>
      <c r="D43" s="63"/>
      <c r="E43" s="63"/>
      <c r="F43" s="63"/>
      <c r="G43" s="63"/>
    </row>
    <row r="44" spans="1:8" s="65" customFormat="1" ht="25.5" customHeight="1" thickBot="1">
      <c r="A44" s="385" t="str">
        <f>List!D73</f>
        <v>Step 2: Quality Programme Reviewers, please enter accurate personal and banking information below</v>
      </c>
      <c r="B44" s="386"/>
      <c r="C44" s="386"/>
      <c r="D44" s="386"/>
      <c r="E44" s="386"/>
      <c r="F44" s="386"/>
      <c r="G44" s="386"/>
      <c r="H44" s="320" t="s">
        <v>340</v>
      </c>
    </row>
    <row r="45" spans="1:8" s="215" customFormat="1" ht="38.25" customHeight="1">
      <c r="A45" s="509" t="str">
        <f>List!D75</f>
        <v>If you're receiving payment via Accounts Payable or if this is your first setup by the University of Galway HR department, please complete step 2 in its entirety. Step 2 includes submitting all required information for payment processing.</v>
      </c>
      <c r="B45" s="510"/>
      <c r="C45" s="510"/>
      <c r="D45" s="510"/>
      <c r="E45" s="510"/>
      <c r="F45" s="510"/>
      <c r="G45" s="510"/>
      <c r="H45" s="511"/>
    </row>
    <row r="46" spans="1:8" s="65" customFormat="1" ht="22.5" customHeight="1" thickBot="1">
      <c r="A46" s="216" t="str">
        <f>List!D77</f>
        <v>For HR Use</v>
      </c>
      <c r="B46" s="217"/>
      <c r="C46" s="217" t="str">
        <f>List!D78</f>
        <v>Post Number</v>
      </c>
      <c r="D46" s="218">
        <f>List!D79</f>
        <v>206389</v>
      </c>
      <c r="E46" s="217"/>
      <c r="F46" s="217" t="str">
        <f>List!D80</f>
        <v>Category Type</v>
      </c>
      <c r="G46" s="218">
        <f>List!D81</f>
        <v>216</v>
      </c>
      <c r="H46" s="156"/>
    </row>
    <row r="47" spans="1:8" s="222" customFormat="1" ht="29.25" customHeight="1" thickBot="1">
      <c r="A47" s="385" t="str">
        <f>List!D74</f>
        <v>All fields must be completed where applicable before submission.  Incomplete forms will be returned which will delay payment.</v>
      </c>
      <c r="B47" s="386"/>
      <c r="C47" s="386"/>
      <c r="D47" s="386"/>
      <c r="E47" s="386"/>
      <c r="F47" s="386"/>
      <c r="G47" s="386"/>
      <c r="H47" s="387"/>
    </row>
    <row r="48" spans="1:8" ht="26.25" customHeight="1" thickBot="1">
      <c r="A48" s="484" t="str">
        <f>List!D82</f>
        <v>Personal Details*</v>
      </c>
      <c r="B48" s="485"/>
      <c r="C48" s="485"/>
      <c r="D48" s="219"/>
      <c r="E48" s="219"/>
      <c r="F48" s="219"/>
      <c r="G48" s="219"/>
      <c r="H48" s="220"/>
    </row>
    <row r="49" spans="1:8" s="71" customFormat="1" ht="31.5" customHeight="1" thickBot="1">
      <c r="A49" s="428" t="s">
        <v>467</v>
      </c>
      <c r="B49" s="429"/>
      <c r="C49" s="488" t="str">
        <f>IF(C15="","",C15)</f>
        <v/>
      </c>
      <c r="D49" s="490"/>
      <c r="E49" s="489"/>
      <c r="F49" s="486" t="s">
        <v>410</v>
      </c>
      <c r="G49" s="487"/>
      <c r="H49" s="169"/>
    </row>
    <row r="50" spans="1:8" s="71" customFormat="1" ht="7.5" customHeight="1" thickBot="1">
      <c r="A50" s="83"/>
      <c r="B50" s="231"/>
      <c r="C50" s="231"/>
      <c r="D50" s="232"/>
      <c r="E50" s="233"/>
      <c r="F50" s="231"/>
      <c r="G50" s="231"/>
      <c r="H50" s="96"/>
    </row>
    <row r="51" spans="1:8" s="72" customFormat="1" ht="29.25" customHeight="1" thickBot="1">
      <c r="A51" s="86" t="str">
        <f>List!D85</f>
        <v>Date of Birth*</v>
      </c>
      <c r="B51" s="499"/>
      <c r="C51" s="500"/>
      <c r="D51" s="234" t="str">
        <f>IF(ISBLANK(B51), List!$D$2, IF(B51&lt;&gt;"", List!$F$2, ""))</f>
        <v>*Required for payroll processing</v>
      </c>
      <c r="E51" s="233" t="str">
        <f>List!D87</f>
        <v>Nationality*</v>
      </c>
      <c r="F51" s="493"/>
      <c r="G51" s="494"/>
      <c r="H51" s="97" t="str">
        <f>IF(ISBLANK(F51), List!$D$2, IF(F51&lt;&gt;"", List!$F$2, ""))</f>
        <v>*Required for payroll processing</v>
      </c>
    </row>
    <row r="52" spans="1:8" s="72" customFormat="1" ht="6" customHeight="1" thickBot="1">
      <c r="A52" s="83"/>
      <c r="B52" s="231"/>
      <c r="C52" s="231"/>
      <c r="D52" s="232"/>
      <c r="E52" s="233"/>
      <c r="F52" s="231"/>
      <c r="G52" s="231"/>
      <c r="H52" s="96"/>
    </row>
    <row r="53" spans="1:8" s="72" customFormat="1" ht="30.75" customHeight="1" thickBot="1">
      <c r="A53" s="86" t="str">
        <f>List!D88</f>
        <v>Home Address Line 1*</v>
      </c>
      <c r="B53" s="493"/>
      <c r="C53" s="494"/>
      <c r="D53" s="234" t="str">
        <f>IF(ISBLANK(B53), List!$C$1, IF(B53&lt;&gt;"", List!$F$2, ""))</f>
        <v>*Required for processing</v>
      </c>
      <c r="E53" s="233" t="str">
        <f>List!D91</f>
        <v>Eircode / Post Code*</v>
      </c>
      <c r="F53" s="493"/>
      <c r="G53" s="494"/>
      <c r="H53" s="97" t="str">
        <f>IF(ISBLANK(F53), List!$C$1, IF(F53&lt;&gt;"", List!$F$2, ""))</f>
        <v>*Required for processing</v>
      </c>
    </row>
    <row r="54" spans="1:8" s="72" customFormat="1" ht="7.5" customHeight="1" thickBot="1">
      <c r="A54" s="83"/>
      <c r="B54" s="231"/>
      <c r="C54" s="231"/>
      <c r="D54" s="232"/>
      <c r="E54" s="233"/>
      <c r="F54" s="231"/>
      <c r="G54" s="231"/>
      <c r="H54" s="96"/>
    </row>
    <row r="55" spans="1:8" s="72" customFormat="1" ht="31.5" customHeight="1" thickBot="1">
      <c r="A55" s="86" t="str">
        <f>List!D89</f>
        <v>Home Address Line 2*</v>
      </c>
      <c r="B55" s="493"/>
      <c r="C55" s="494"/>
      <c r="D55" s="234" t="str">
        <f>IF(ISBLANK(B55), List!$C$1, IF(B55&lt;&gt;"", List!$F$2, ""))</f>
        <v>*Required for processing</v>
      </c>
      <c r="E55" s="233" t="str">
        <f>List!D92</f>
        <v>Country*</v>
      </c>
      <c r="F55" s="495"/>
      <c r="G55" s="496"/>
      <c r="H55" s="97" t="str">
        <f>IF(ISBLANK(F55), List!$C$1, IF(F55&lt;&gt;"", List!$F$2, ""))</f>
        <v>*Required for processing</v>
      </c>
    </row>
    <row r="56" spans="1:8" s="72" customFormat="1" ht="7.5" customHeight="1" thickBot="1">
      <c r="A56" s="83"/>
      <c r="B56" s="231"/>
      <c r="C56" s="231"/>
      <c r="D56" s="232"/>
      <c r="E56" s="233"/>
      <c r="F56" s="232"/>
      <c r="G56" s="232"/>
      <c r="H56" s="96"/>
    </row>
    <row r="57" spans="1:8" s="73" customFormat="1" ht="30.75" customHeight="1" thickBot="1">
      <c r="A57" s="86" t="str">
        <f>List!D93</f>
        <v>Phone Number*</v>
      </c>
      <c r="B57" s="501"/>
      <c r="C57" s="502"/>
      <c r="D57" s="234" t="str">
        <f>IF(ISBLANK(B57), List!$C$1, IF(B57&lt;&gt;"", List!$F$2, ""))</f>
        <v>*Required for processing</v>
      </c>
      <c r="E57" s="233" t="s">
        <v>468</v>
      </c>
      <c r="F57" s="497"/>
      <c r="G57" s="498"/>
      <c r="H57" s="97" t="str">
        <f>IF(ISBLANK(F57), List!$C$1, IF(F57&lt;&gt;"", List!$F$2, ""))</f>
        <v>*Required for processing</v>
      </c>
    </row>
    <row r="58" spans="1:8" s="73" customFormat="1" ht="6.75" customHeight="1" thickBot="1">
      <c r="A58" s="86"/>
      <c r="B58" s="234"/>
      <c r="C58" s="234"/>
      <c r="D58" s="234"/>
      <c r="E58" s="234"/>
      <c r="F58" s="232"/>
      <c r="G58" s="234"/>
      <c r="H58" s="97"/>
    </row>
    <row r="59" spans="1:8" s="73" customFormat="1" ht="32.25" customHeight="1" thickBot="1">
      <c r="A59" s="86" t="str">
        <f>List!D95</f>
        <v>Gender*</v>
      </c>
      <c r="B59" s="491" t="s">
        <v>6</v>
      </c>
      <c r="C59" s="492"/>
      <c r="D59" s="234" t="str">
        <f>IF($B59=List!D96, List!$D$2, IF(OR($B59=List!D97, $B59=List!D98, $B59=List!D99), List!$F$2, ""))</f>
        <v>*Required for payroll processing</v>
      </c>
      <c r="E59" s="234"/>
      <c r="F59" s="232"/>
      <c r="G59" s="234"/>
      <c r="H59" s="97"/>
    </row>
    <row r="60" spans="1:8" s="71" customFormat="1" ht="6.75" customHeight="1">
      <c r="A60" s="95"/>
      <c r="B60" s="232"/>
      <c r="C60" s="232"/>
      <c r="D60" s="232"/>
      <c r="E60" s="232"/>
      <c r="F60" s="232"/>
      <c r="G60" s="232"/>
      <c r="H60" s="96"/>
    </row>
    <row r="61" spans="1:8" s="71" customFormat="1" ht="29.25" customHeight="1" thickBot="1">
      <c r="A61" s="301" t="str">
        <f>List!D101</f>
        <v>Irish Tax details*</v>
      </c>
      <c r="B61" s="334" t="s">
        <v>7</v>
      </c>
      <c r="C61" s="334"/>
      <c r="D61" s="221" t="s">
        <v>318</v>
      </c>
      <c r="E61" s="232"/>
      <c r="F61" s="232"/>
      <c r="G61" s="232"/>
      <c r="H61" s="96"/>
    </row>
    <row r="62" spans="1:8" s="71" customFormat="1" ht="29.25" customHeight="1" thickBot="1">
      <c r="A62" s="86" t="str">
        <f>List!D103</f>
        <v>PPS Number*</v>
      </c>
      <c r="B62" s="420"/>
      <c r="C62" s="421"/>
      <c r="D62" s="234" t="str">
        <f>IF(ISBLANK(B62), List!$D$1, IF(B62&lt;&gt;"", List!$F$2, ""))</f>
        <v>*Advise for payroll processing</v>
      </c>
      <c r="E62" s="233" t="str">
        <f>List!D105</f>
        <v>PRSI Class*</v>
      </c>
      <c r="F62" s="422" t="s">
        <v>6</v>
      </c>
      <c r="G62" s="423"/>
      <c r="H62" s="97" t="str">
        <f>IF($F62=Sheet1!C39, List!$D$2, IF(OR($F62=Sheet1!C40, $F62=Sheet1!C41, $F62=Sheet1!C42), List!$F$2, ""))</f>
        <v>*Required for payroll processing</v>
      </c>
    </row>
    <row r="63" spans="1:8" s="71" customFormat="1" ht="24.75" customHeight="1">
      <c r="A63" s="538" t="s">
        <v>470</v>
      </c>
      <c r="B63" s="539"/>
      <c r="C63" s="539"/>
      <c r="D63" s="539"/>
      <c r="E63" s="334" t="str">
        <f>List!D106</f>
        <v>The different classes of Pay-Related Social Insurance (PRSI)</v>
      </c>
      <c r="F63" s="334"/>
      <c r="G63" s="335" t="s">
        <v>469</v>
      </c>
      <c r="H63" s="336"/>
    </row>
    <row r="64" spans="1:8" s="71" customFormat="1" ht="6" customHeight="1">
      <c r="A64" s="95"/>
      <c r="B64" s="232"/>
      <c r="C64" s="232"/>
      <c r="D64" s="232"/>
      <c r="E64" s="232"/>
      <c r="F64" s="232"/>
      <c r="G64" s="232"/>
      <c r="H64" s="96"/>
    </row>
    <row r="65" spans="1:8" s="71" customFormat="1" ht="29.25" customHeight="1" thickBot="1">
      <c r="A65" s="435" t="str">
        <f>List!D107</f>
        <v>Bank Details*</v>
      </c>
      <c r="B65" s="436"/>
      <c r="C65" s="436"/>
      <c r="D65" s="232"/>
      <c r="E65" s="232"/>
      <c r="F65" s="232"/>
      <c r="G65" s="232"/>
      <c r="H65" s="96"/>
    </row>
    <row r="66" spans="1:8" s="71" customFormat="1" ht="30" customHeight="1" thickBot="1">
      <c r="A66" s="145" t="str">
        <f>List!D108</f>
        <v>Name of Account Holder*</v>
      </c>
      <c r="B66" s="488" t="str">
        <f>IF(C15="","",C15)</f>
        <v/>
      </c>
      <c r="C66" s="489"/>
      <c r="D66" s="486" t="s">
        <v>410</v>
      </c>
      <c r="E66" s="487"/>
      <c r="F66" s="537" t="s">
        <v>409</v>
      </c>
      <c r="G66" s="537"/>
      <c r="H66" s="96"/>
    </row>
    <row r="67" spans="1:8" s="71" customFormat="1" ht="30" customHeight="1" thickBot="1">
      <c r="A67" s="543" t="s">
        <v>471</v>
      </c>
      <c r="B67" s="544"/>
      <c r="C67" s="544"/>
      <c r="D67" s="544"/>
      <c r="E67" s="427" t="str">
        <f>List!D110</f>
        <v>SEPA Payment Transfers: Ireland/ UK / EU</v>
      </c>
      <c r="F67" s="427"/>
      <c r="G67" s="427"/>
      <c r="H67" s="96"/>
    </row>
    <row r="68" spans="1:8" s="71" customFormat="1" ht="27.75" customHeight="1" thickBot="1">
      <c r="A68" s="145" t="str">
        <f>List!D111</f>
        <v>Bank Name*</v>
      </c>
      <c r="B68" s="493"/>
      <c r="C68" s="494"/>
      <c r="D68" s="234" t="str">
        <f>IF(ISBLANK(B68), List!$C$1, IF(B68&lt;&gt;"", List!$F$2, ""))</f>
        <v>*Required for processing</v>
      </c>
      <c r="E68" s="233" t="str">
        <f>List!D115</f>
        <v>IBAN*</v>
      </c>
      <c r="F68" s="495"/>
      <c r="G68" s="496"/>
      <c r="H68" s="97" t="str">
        <f>IF(ISBLANK(F68), List!$C$1, IF(F68&lt;&gt;"", List!$F$2, ""))</f>
        <v>*Required for processing</v>
      </c>
    </row>
    <row r="69" spans="1:8" s="71" customFormat="1" ht="7.5" customHeight="1" thickBot="1">
      <c r="A69" s="145"/>
      <c r="B69" s="235"/>
      <c r="C69" s="235"/>
      <c r="D69" s="85"/>
      <c r="E69" s="233"/>
      <c r="F69" s="235"/>
      <c r="G69" s="235"/>
      <c r="H69" s="187"/>
    </row>
    <row r="70" spans="1:8" s="71" customFormat="1" ht="27.75" customHeight="1" thickBot="1">
      <c r="A70" s="145" t="str">
        <f>List!D112</f>
        <v>Bank Address line 1*</v>
      </c>
      <c r="B70" s="493"/>
      <c r="C70" s="494"/>
      <c r="D70" s="234" t="str">
        <f>IF(ISBLANK(B70), List!$C$1, IF(B70&lt;&gt;"", List!$F$2, ""))</f>
        <v>*Required for processing</v>
      </c>
      <c r="E70" s="233" t="str">
        <f>List!D116</f>
        <v>Bank Swift/BIC*</v>
      </c>
      <c r="F70" s="495"/>
      <c r="G70" s="496"/>
      <c r="H70" s="97" t="str">
        <f>IF(ISBLANK(F70), List!$C$1, IF(F70&lt;&gt;"", List!$F$2, ""))</f>
        <v>*Required for processing</v>
      </c>
    </row>
    <row r="71" spans="1:8" s="71" customFormat="1" ht="6" customHeight="1" thickBot="1">
      <c r="A71" s="145"/>
      <c r="B71" s="235"/>
      <c r="C71" s="235"/>
      <c r="D71" s="240"/>
      <c r="E71" s="233"/>
      <c r="F71" s="236"/>
      <c r="G71" s="236"/>
      <c r="H71" s="99"/>
    </row>
    <row r="72" spans="1:8" s="71" customFormat="1" ht="28.5" customHeight="1" thickBot="1">
      <c r="A72" s="145" t="str">
        <f>List!D113</f>
        <v>Bank Address line 2*</v>
      </c>
      <c r="B72" s="493"/>
      <c r="C72" s="494"/>
      <c r="D72" s="234" t="str">
        <f>IF(ISBLANK(B72), List!$C$1, IF(B72&lt;&gt;"", List!$F$2, ""))</f>
        <v>*Required for processing</v>
      </c>
      <c r="E72" s="233" t="s">
        <v>472</v>
      </c>
      <c r="F72" s="495"/>
      <c r="G72" s="496"/>
      <c r="H72" s="96"/>
    </row>
    <row r="73" spans="1:8" s="71" customFormat="1" ht="6.75" customHeight="1" thickBot="1">
      <c r="A73" s="145"/>
      <c r="B73" s="235"/>
      <c r="C73" s="235"/>
      <c r="D73" s="240"/>
      <c r="E73" s="233"/>
      <c r="F73" s="232"/>
      <c r="G73" s="232"/>
      <c r="H73" s="96"/>
    </row>
    <row r="74" spans="1:8" s="71" customFormat="1" ht="25.5" customHeight="1" thickBot="1">
      <c r="A74" s="145" t="str">
        <f>List!D114</f>
        <v>Bank City*</v>
      </c>
      <c r="B74" s="493"/>
      <c r="C74" s="494"/>
      <c r="D74" s="234" t="str">
        <f>IF(ISBLANK(B74), List!$C$1, IF(B74&lt;&gt;"", List!$F$2, ""))</f>
        <v>*Required for processing</v>
      </c>
      <c r="E74" s="233" t="s">
        <v>473</v>
      </c>
      <c r="F74" s="495"/>
      <c r="G74" s="496"/>
      <c r="H74" s="97"/>
    </row>
    <row r="75" spans="1:8" s="71" customFormat="1" ht="6.75" customHeight="1">
      <c r="A75" s="98"/>
      <c r="B75" s="235"/>
      <c r="C75" s="235"/>
      <c r="D75" s="232"/>
      <c r="E75" s="235"/>
      <c r="F75" s="232"/>
      <c r="G75" s="232"/>
      <c r="H75" s="96"/>
    </row>
    <row r="76" spans="1:8" s="74" customFormat="1" ht="23.25" customHeight="1">
      <c r="A76" s="432" t="str">
        <f>List!D122</f>
        <v>For all other worldwide payments (Outside EU)</v>
      </c>
      <c r="B76" s="433"/>
      <c r="C76" s="433"/>
      <c r="D76" s="433"/>
      <c r="E76" s="433"/>
      <c r="F76" s="433"/>
      <c r="G76" s="433"/>
      <c r="H76" s="434"/>
    </row>
    <row r="77" spans="1:8" s="71" customFormat="1" ht="19.5" customHeight="1" thickBot="1">
      <c r="A77" s="337" t="s">
        <v>474</v>
      </c>
      <c r="B77" s="338"/>
      <c r="C77" s="338"/>
      <c r="D77" s="338"/>
      <c r="E77" s="338"/>
      <c r="F77" s="338"/>
      <c r="G77" s="338"/>
      <c r="H77" s="339"/>
    </row>
    <row r="78" spans="1:8" s="71" customFormat="1" ht="29.25" customHeight="1" thickBot="1">
      <c r="A78" s="425" t="str">
        <f>List!D123</f>
        <v>I Confirm Bank Accepts International Transfers*</v>
      </c>
      <c r="B78" s="426"/>
      <c r="C78" s="230" t="s">
        <v>6</v>
      </c>
      <c r="D78" s="237"/>
      <c r="E78" s="239" t="str">
        <f>List!D127</f>
        <v>Bank Account No.*</v>
      </c>
      <c r="F78" s="495"/>
      <c r="G78" s="496"/>
      <c r="H78" s="224"/>
    </row>
    <row r="79" spans="1:8" s="71" customFormat="1" ht="6" customHeight="1" thickBot="1">
      <c r="A79" s="223"/>
      <c r="B79" s="237"/>
      <c r="C79" s="237"/>
      <c r="D79" s="238"/>
      <c r="E79" s="237"/>
      <c r="F79" s="237"/>
      <c r="G79" s="237"/>
      <c r="H79" s="224"/>
    </row>
    <row r="80" spans="1:8" s="71" customFormat="1" ht="30.75" customHeight="1" thickBot="1">
      <c r="A80" s="225" t="str">
        <f>List!D128</f>
        <v>Bank Routing Number*</v>
      </c>
      <c r="B80" s="495"/>
      <c r="C80" s="496"/>
      <c r="D80" s="238"/>
      <c r="E80" s="239" t="str">
        <f>List!D129</f>
        <v>Bank Swift/BIC*</v>
      </c>
      <c r="F80" s="495"/>
      <c r="G80" s="496"/>
      <c r="H80" s="224"/>
    </row>
    <row r="81" spans="1:9" s="71" customFormat="1" ht="6" customHeight="1" thickBot="1">
      <c r="A81" s="226"/>
      <c r="B81" s="227"/>
      <c r="C81" s="227"/>
      <c r="D81" s="228"/>
      <c r="E81" s="227"/>
      <c r="F81" s="228"/>
      <c r="G81" s="228"/>
      <c r="H81" s="229"/>
    </row>
    <row r="82" spans="1:9" s="71" customFormat="1" ht="6.75" customHeight="1" thickBot="1">
      <c r="A82" s="100"/>
      <c r="B82" s="101"/>
      <c r="C82" s="102"/>
      <c r="D82" s="103"/>
      <c r="E82" s="104"/>
      <c r="F82" s="104"/>
      <c r="G82" s="104"/>
      <c r="H82" s="105"/>
    </row>
    <row r="83" spans="1:9" s="73" customFormat="1" ht="23.25" customHeight="1" thickBot="1">
      <c r="A83" s="385" t="str">
        <f>List!D182</f>
        <v>Step 3: Quality Programme Reviewers Detail of Work Undertaken</v>
      </c>
      <c r="B83" s="386"/>
      <c r="C83" s="386"/>
      <c r="D83" s="386"/>
      <c r="E83" s="386"/>
      <c r="F83" s="386"/>
      <c r="G83" s="386"/>
      <c r="H83" s="214" t="s">
        <v>340</v>
      </c>
    </row>
    <row r="84" spans="1:9" ht="12" customHeight="1" thickBot="1">
      <c r="A84" s="94"/>
      <c r="B84" s="106"/>
      <c r="C84" s="106"/>
      <c r="D84" s="106"/>
      <c r="E84" s="106"/>
      <c r="F84" s="106"/>
      <c r="G84" s="106"/>
      <c r="H84" s="107"/>
    </row>
    <row r="85" spans="1:9" ht="39" customHeight="1" thickBot="1">
      <c r="A85" s="428" t="s">
        <v>467</v>
      </c>
      <c r="B85" s="429"/>
      <c r="C85" s="540" t="str">
        <f>IF(C15="","",C15)</f>
        <v/>
      </c>
      <c r="D85" s="541"/>
      <c r="E85" s="542"/>
      <c r="F85" s="430" t="s">
        <v>410</v>
      </c>
      <c r="G85" s="430"/>
      <c r="H85" s="431"/>
    </row>
    <row r="86" spans="1:9" ht="5.25" customHeight="1" thickBot="1">
      <c r="A86" s="84"/>
      <c r="B86" s="85"/>
      <c r="C86" s="85"/>
      <c r="D86" s="85"/>
      <c r="E86" s="85"/>
      <c r="F86" s="106"/>
      <c r="G86" s="106"/>
      <c r="H86" s="107"/>
    </row>
    <row r="87" spans="1:9" ht="33.75" customHeight="1" thickBot="1">
      <c r="A87" s="428" t="str">
        <f>List!D178</f>
        <v xml:space="preserve">Quality Programme Reviewers Payroll ID Number* </v>
      </c>
      <c r="B87" s="429"/>
      <c r="C87" s="170" t="str">
        <f>IF(E33="","",E33)</f>
        <v/>
      </c>
      <c r="D87" s="171"/>
      <c r="E87" s="172"/>
      <c r="F87" s="430" t="s">
        <v>411</v>
      </c>
      <c r="G87" s="430"/>
      <c r="H87" s="431"/>
    </row>
    <row r="88" spans="1:9" ht="6" customHeight="1" thickBot="1">
      <c r="A88" s="468"/>
      <c r="B88" s="469"/>
      <c r="C88" s="469"/>
      <c r="D88" s="469"/>
      <c r="E88" s="469"/>
      <c r="F88" s="469"/>
      <c r="G88" s="469"/>
      <c r="H88" s="470"/>
    </row>
    <row r="89" spans="1:9" ht="40.5" customHeight="1" thickBot="1">
      <c r="A89" s="437" t="str">
        <f>List!D185</f>
        <v>If you are an Irish Tax Resident, you are not eligible to claim days performed outside the country (Q.1.). Please note that the combined total of days physically spent in Ireland (including travel) and days worked outside Ireland should not exceed the total number of days worked.</v>
      </c>
      <c r="B89" s="438"/>
      <c r="C89" s="438"/>
      <c r="D89" s="438"/>
      <c r="E89" s="438"/>
      <c r="F89" s="438"/>
      <c r="G89" s="438"/>
      <c r="H89" s="439"/>
    </row>
    <row r="90" spans="1:9" ht="63.75" customHeight="1">
      <c r="A90" s="405" t="s">
        <v>414</v>
      </c>
      <c r="B90" s="403" t="str">
        <f>List!D192</f>
        <v>Fee Euro (€)</v>
      </c>
      <c r="C90" s="351" t="str">
        <f>List!D193</f>
        <v>Enter Last Date of Work*
(DD-MM-YYYY)</v>
      </c>
      <c r="D90" s="405" t="s">
        <v>415</v>
      </c>
      <c r="E90" s="405" t="s">
        <v>8</v>
      </c>
      <c r="F90" s="405" t="s">
        <v>9</v>
      </c>
      <c r="G90" s="108" t="s">
        <v>10</v>
      </c>
      <c r="H90" s="108" t="s">
        <v>11</v>
      </c>
    </row>
    <row r="91" spans="1:9" ht="44.25" customHeight="1">
      <c r="A91" s="406"/>
      <c r="B91" s="404"/>
      <c r="C91" s="352"/>
      <c r="D91" s="406"/>
      <c r="E91" s="406"/>
      <c r="F91" s="406"/>
      <c r="G91" s="109" t="s">
        <v>12</v>
      </c>
      <c r="H91" s="109" t="s">
        <v>13</v>
      </c>
    </row>
    <row r="92" spans="1:9" ht="33.75" customHeight="1">
      <c r="A92" s="406"/>
      <c r="B92" s="404"/>
      <c r="C92" s="110" t="s">
        <v>259</v>
      </c>
      <c r="D92" s="110" t="s">
        <v>14</v>
      </c>
      <c r="E92" s="110" t="s">
        <v>416</v>
      </c>
      <c r="F92" s="110" t="s">
        <v>416</v>
      </c>
      <c r="G92" s="109" t="s">
        <v>15</v>
      </c>
      <c r="H92" s="109" t="s">
        <v>15</v>
      </c>
    </row>
    <row r="93" spans="1:9" s="65" customFormat="1" ht="36" customHeight="1">
      <c r="A93" s="180" t="s">
        <v>324</v>
      </c>
      <c r="B93" s="181">
        <v>250</v>
      </c>
      <c r="C93" s="135"/>
      <c r="D93" s="246"/>
      <c r="E93" s="260">
        <f>IF($A$38=Sheet1!$E$38, $D93, 0)</f>
        <v>0</v>
      </c>
      <c r="F93" s="260">
        <f>IF($A$38=Sheet1!$E$37, $D93, 0)</f>
        <v>0</v>
      </c>
      <c r="G93" s="138">
        <f>IFERROR(IF(AND((NOT(ISBLANK(B93))),D93&gt;0),((B93*D93)/(E93+F93)*E93),0),0)</f>
        <v>0</v>
      </c>
      <c r="H93" s="138">
        <f>IFERROR(IF(AND((NOT(ISBLANK(D93))),D93&gt;0),((B93*D93)/(E1210+F93)*F93),0),0)</f>
        <v>0</v>
      </c>
      <c r="I93" s="273" t="s">
        <v>475</v>
      </c>
    </row>
    <row r="94" spans="1:9" s="65" customFormat="1" ht="33.75" customHeight="1">
      <c r="A94" s="180" t="s">
        <v>324</v>
      </c>
      <c r="B94" s="181">
        <v>250</v>
      </c>
      <c r="C94" s="135"/>
      <c r="D94" s="246"/>
      <c r="E94" s="260">
        <f>IF($A$38=Sheet1!$E$38, $D94, 0)</f>
        <v>0</v>
      </c>
      <c r="F94" s="260">
        <f>IF($A$38=Sheet1!$E$37, $D94, 0)</f>
        <v>0</v>
      </c>
      <c r="G94" s="138">
        <f t="shared" ref="G94:G97" si="0">IFERROR(IF(AND((NOT(ISBLANK(B94))),D94&gt;0),((B94*D94)/(E94+F94)*E94),0),0)</f>
        <v>0</v>
      </c>
      <c r="H94" s="138">
        <f>IFERROR(IF(AND((NOT(ISBLANK(D94))),D94&gt;0),((B94*D94)/(E1211+F94)*F94),0),0)</f>
        <v>0</v>
      </c>
    </row>
    <row r="95" spans="1:9" s="65" customFormat="1" ht="37.5" customHeight="1">
      <c r="A95" s="180" t="s">
        <v>324</v>
      </c>
      <c r="B95" s="181">
        <v>250</v>
      </c>
      <c r="C95" s="135"/>
      <c r="D95" s="246"/>
      <c r="E95" s="260">
        <f>IF($A$38=Sheet1!$E$38, $D95, 0)</f>
        <v>0</v>
      </c>
      <c r="F95" s="260">
        <f>IF($A$38=Sheet1!$E$37, $D95, 0)</f>
        <v>0</v>
      </c>
      <c r="G95" s="138">
        <f t="shared" si="0"/>
        <v>0</v>
      </c>
      <c r="H95" s="138">
        <f>IFERROR(IF(AND((NOT(ISBLANK(D95))),D95&gt;0),((B95*D95)/(E1212+F95)*F95),0),0)</f>
        <v>0</v>
      </c>
    </row>
    <row r="96" spans="1:9" s="65" customFormat="1" ht="35.25" customHeight="1">
      <c r="A96" s="180" t="s">
        <v>324</v>
      </c>
      <c r="B96" s="181">
        <v>250</v>
      </c>
      <c r="C96" s="135"/>
      <c r="D96" s="246"/>
      <c r="E96" s="260">
        <f>IF($A$38=Sheet1!$E$38, $D96, 0)</f>
        <v>0</v>
      </c>
      <c r="F96" s="260">
        <f>IF($A$38=Sheet1!$E$37, $D96, 0)</f>
        <v>0</v>
      </c>
      <c r="G96" s="138">
        <f t="shared" si="0"/>
        <v>0</v>
      </c>
      <c r="H96" s="138">
        <f>IFERROR(IF(AND((NOT(ISBLANK(D96))),D96&gt;0),((B96*D96)/(E1213+F96)*F96),0),0)</f>
        <v>0</v>
      </c>
    </row>
    <row r="97" spans="1:8" s="65" customFormat="1" ht="28.5">
      <c r="A97" s="180" t="s">
        <v>324</v>
      </c>
      <c r="B97" s="181">
        <v>250</v>
      </c>
      <c r="C97" s="135"/>
      <c r="D97" s="246"/>
      <c r="E97" s="260">
        <f>IF($A$38=Sheet1!$E$38, $D97, 0)</f>
        <v>0</v>
      </c>
      <c r="F97" s="260">
        <f>IF($A$38=Sheet1!$E$37, $D97, 0)</f>
        <v>0</v>
      </c>
      <c r="G97" s="138">
        <f t="shared" si="0"/>
        <v>0</v>
      </c>
      <c r="H97" s="138">
        <f>IFERROR(IF(AND((NOT(ISBLANK(D97))),D97&gt;0),((B97*D97)/(E1214+F97)*F97),0),0)</f>
        <v>0</v>
      </c>
    </row>
    <row r="98" spans="1:8" s="75" customFormat="1" ht="36.75" customHeight="1" thickBot="1">
      <c r="A98" s="459" t="s">
        <v>16</v>
      </c>
      <c r="B98" s="460"/>
      <c r="C98" s="460"/>
      <c r="D98" s="460"/>
      <c r="E98" s="460"/>
      <c r="F98" s="461"/>
      <c r="G98" s="261">
        <f>SUM(G93:G97)</f>
        <v>0</v>
      </c>
      <c r="H98" s="261">
        <f>SUM(H93:H97)</f>
        <v>0</v>
      </c>
    </row>
    <row r="99" spans="1:8" s="75" customFormat="1" ht="36" customHeight="1">
      <c r="A99" s="407" t="s">
        <v>325</v>
      </c>
      <c r="B99" s="408"/>
      <c r="C99" s="408"/>
      <c r="D99" s="408"/>
      <c r="E99" s="408"/>
      <c r="F99" s="408"/>
      <c r="G99" s="408"/>
      <c r="H99" s="409"/>
    </row>
    <row r="100" spans="1:8" s="75" customFormat="1" ht="21" customHeight="1" thickBot="1">
      <c r="A100" s="182"/>
      <c r="B100" s="183" t="s">
        <v>318</v>
      </c>
      <c r="C100" s="184" t="s">
        <v>326</v>
      </c>
      <c r="D100" s="410" t="s">
        <v>327</v>
      </c>
      <c r="E100" s="410"/>
      <c r="F100" s="411" t="s">
        <v>328</v>
      </c>
      <c r="G100" s="411"/>
      <c r="H100" s="185"/>
    </row>
    <row r="101" spans="1:8" ht="4.5" customHeight="1"/>
    <row r="102" spans="1:8" s="75" customFormat="1" ht="33.75" customHeight="1" thickBot="1">
      <c r="A102" s="550" t="str">
        <f>IF(ISNUMBER(SEARCH("This request will be paid by Accounts Payable Office.", A38)),
    "You can't claim expenses as your claim is processed by Accounts Payable",
    IF(ISNUMBER(SEARCH("This request will be paid by Payroll Office (Timesheets Bureau team).", A38)),
        "You can claim expenses as your claim is processed by Payroll Office (Timesheets Bureau)",
        ""
    )
)</f>
        <v/>
      </c>
      <c r="B102" s="550"/>
      <c r="C102" s="550"/>
      <c r="D102" s="550"/>
      <c r="E102" s="550"/>
      <c r="F102" s="550"/>
      <c r="G102" s="550"/>
      <c r="H102" s="550"/>
    </row>
    <row r="103" spans="1:8" s="65" customFormat="1" ht="31.5" customHeight="1" thickBot="1">
      <c r="A103" s="385" t="s">
        <v>449</v>
      </c>
      <c r="B103" s="386"/>
      <c r="C103" s="386"/>
      <c r="D103" s="386"/>
      <c r="E103" s="386"/>
      <c r="F103" s="386"/>
      <c r="G103" s="386"/>
      <c r="H103" s="387"/>
    </row>
    <row r="104" spans="1:8" ht="44.25" customHeight="1" thickBot="1">
      <c r="A104" s="295" t="s">
        <v>17</v>
      </c>
      <c r="B104" s="440" t="s">
        <v>479</v>
      </c>
      <c r="C104" s="440"/>
      <c r="D104" s="440"/>
      <c r="E104" s="440"/>
      <c r="F104" s="440"/>
      <c r="G104" s="440"/>
      <c r="H104" s="441"/>
    </row>
    <row r="105" spans="1:8" s="71" customFormat="1" ht="24.75" customHeight="1" thickBot="1">
      <c r="A105" s="448" t="str">
        <f>List!D15</f>
        <v>QA006 Review of Taught Programmes</v>
      </c>
      <c r="B105" s="449"/>
      <c r="C105" s="449"/>
      <c r="D105" s="449"/>
      <c r="E105" s="450" t="str">
        <f>List!D16</f>
        <v>QA302_3_4 Sustainable Travel Policy</v>
      </c>
      <c r="F105" s="450"/>
      <c r="G105" s="450"/>
      <c r="H105" s="451"/>
    </row>
    <row r="106" spans="1:8" s="71" customFormat="1" ht="6" customHeight="1" thickBot="1">
      <c r="A106" s="291"/>
      <c r="B106" s="263"/>
      <c r="C106" s="263"/>
      <c r="D106" s="263"/>
      <c r="E106" s="292"/>
      <c r="F106" s="292"/>
      <c r="G106" s="292"/>
      <c r="H106" s="293"/>
    </row>
    <row r="107" spans="1:8" ht="34.5" customHeight="1" thickBot="1">
      <c r="A107" s="479" t="s">
        <v>490</v>
      </c>
      <c r="B107" s="480"/>
      <c r="C107" s="480"/>
      <c r="D107" s="480"/>
      <c r="E107" s="481"/>
      <c r="F107" s="353" t="s">
        <v>6</v>
      </c>
      <c r="G107" s="354"/>
      <c r="H107" s="300" t="str">
        <f>IF($F107=List!D165, List!$D$2, IF(OR($F107=List!D167), List!$G$2, IF($F107=List!D166, List!$F$2, IF($F107=List!D168,  List!$G$3, ""))))</f>
        <v>*Required for payroll processing</v>
      </c>
    </row>
    <row r="108" spans="1:8" ht="22.5" customHeight="1" thickBot="1">
      <c r="A108" s="482" t="str">
        <f>List!D210</f>
        <v>Please provide travel details*</v>
      </c>
      <c r="B108" s="483"/>
      <c r="C108" s="276"/>
      <c r="D108" s="276"/>
      <c r="E108" s="276"/>
      <c r="F108" s="277"/>
      <c r="G108" s="277"/>
      <c r="H108" s="112"/>
    </row>
    <row r="109" spans="1:8" ht="42" customHeight="1" thickBot="1">
      <c r="A109" s="262" t="s">
        <v>480</v>
      </c>
      <c r="B109" s="342"/>
      <c r="C109" s="343"/>
      <c r="D109" s="343"/>
      <c r="E109" s="343"/>
      <c r="F109" s="343"/>
      <c r="G109" s="344"/>
      <c r="H109" s="300" t="str">
        <f>IF(ISBLANK(B109), List!$D$2, IF(B109&lt;&gt;"", List!$F$2, ""))</f>
        <v>*Required for payroll processing</v>
      </c>
    </row>
    <row r="110" spans="1:8" ht="8.25" customHeight="1">
      <c r="A110" s="262"/>
      <c r="B110" s="270"/>
      <c r="C110" s="270"/>
      <c r="D110" s="270"/>
      <c r="E110" s="270"/>
      <c r="F110" s="270"/>
      <c r="G110" s="270"/>
      <c r="H110" s="188"/>
    </row>
    <row r="111" spans="1:8" ht="19.5" customHeight="1">
      <c r="A111" s="345" t="s">
        <v>481</v>
      </c>
      <c r="B111" s="346"/>
      <c r="C111" s="346"/>
      <c r="D111" s="346"/>
      <c r="E111" s="346"/>
      <c r="F111" s="346"/>
      <c r="G111" s="346"/>
      <c r="H111" s="347"/>
    </row>
    <row r="112" spans="1:8" ht="14.25" customHeight="1" thickBot="1">
      <c r="A112" s="265"/>
      <c r="B112" s="278"/>
      <c r="C112" s="340" t="s">
        <v>476</v>
      </c>
      <c r="D112" s="340"/>
      <c r="E112" s="340"/>
      <c r="F112" s="277"/>
      <c r="G112" s="277"/>
      <c r="H112" s="112"/>
    </row>
    <row r="113" spans="1:8" ht="54.75" customHeight="1" thickBot="1">
      <c r="A113" s="345" t="s">
        <v>482</v>
      </c>
      <c r="B113" s="346"/>
      <c r="C113" s="282" t="str">
        <f>List!D213</f>
        <v>Date of Arrival:*</v>
      </c>
      <c r="D113" s="275"/>
      <c r="E113" s="299" t="str">
        <f>IF(ISBLANK(D113), List!$D$2, IF(D113&lt;&gt;"", List!$F$2, ""))</f>
        <v>*Required for payroll processing</v>
      </c>
      <c r="F113" s="282" t="str">
        <f>List!D214</f>
        <v>Time of Arrival:*</v>
      </c>
      <c r="G113" s="242"/>
      <c r="H113" s="300" t="str">
        <f>IF(ISBLANK(G113), List!$D$2, IF(G113&lt;&gt;"", List!$F$2, ""))</f>
        <v>*Required for payroll processing</v>
      </c>
    </row>
    <row r="114" spans="1:8" ht="16.5" customHeight="1">
      <c r="A114" s="267" t="s">
        <v>484</v>
      </c>
      <c r="B114" s="269"/>
      <c r="C114" s="269"/>
      <c r="D114" s="279" t="str">
        <f>List!D159</f>
        <v>Date Format DD/MM/YYYY</v>
      </c>
      <c r="E114" s="280"/>
      <c r="F114" s="361" t="s">
        <v>425</v>
      </c>
      <c r="G114" s="361"/>
      <c r="H114" s="362"/>
    </row>
    <row r="115" spans="1:8" ht="11.25" customHeight="1" thickBot="1">
      <c r="A115" s="86"/>
      <c r="B115" s="268"/>
      <c r="C115" s="341" t="s">
        <v>477</v>
      </c>
      <c r="D115" s="341" t="s">
        <v>477</v>
      </c>
      <c r="E115" s="341"/>
      <c r="F115" s="106"/>
      <c r="G115" s="106"/>
      <c r="H115" s="107"/>
    </row>
    <row r="116" spans="1:8" ht="53.25" customHeight="1" thickBot="1">
      <c r="A116" s="359" t="s">
        <v>483</v>
      </c>
      <c r="B116" s="360"/>
      <c r="C116" s="282" t="str">
        <f>List!D216</f>
        <v>Date of Departure:*</v>
      </c>
      <c r="D116" s="275"/>
      <c r="E116" s="299" t="str">
        <f>IF(ISBLANK(D116), List!$D$2, IF(D116&lt;&gt;"", List!$F$2, ""))</f>
        <v>*Required for payroll processing</v>
      </c>
      <c r="F116" s="282" t="str">
        <f>List!D217</f>
        <v>Time of Departure:*</v>
      </c>
      <c r="G116" s="242"/>
      <c r="H116" s="300" t="str">
        <f>IF(ISBLANK(G116), List!$D$2, IF(G116&lt;&gt;"", List!$F$2, ""))</f>
        <v>*Required for payroll processing</v>
      </c>
    </row>
    <row r="117" spans="1:8" ht="16.5" customHeight="1">
      <c r="A117" s="267" t="s">
        <v>484</v>
      </c>
      <c r="B117" s="106"/>
      <c r="C117" s="281"/>
      <c r="D117" s="279" t="str">
        <f>List!D159</f>
        <v>Date Format DD/MM/YYYY</v>
      </c>
      <c r="E117" s="280"/>
      <c r="F117" s="361" t="s">
        <v>425</v>
      </c>
      <c r="G117" s="361"/>
      <c r="H117" s="362"/>
    </row>
    <row r="118" spans="1:8" ht="5.25" customHeight="1" thickBot="1">
      <c r="A118" s="86"/>
      <c r="B118" s="268"/>
      <c r="C118" s="268"/>
      <c r="D118" s="106"/>
      <c r="E118" s="106"/>
      <c r="F118" s="106"/>
      <c r="G118" s="106"/>
      <c r="H118" s="114"/>
    </row>
    <row r="119" spans="1:8" ht="39" customHeight="1" thickBot="1">
      <c r="A119" s="86"/>
      <c r="B119" s="268"/>
      <c r="C119" s="282" t="s">
        <v>426</v>
      </c>
      <c r="D119" s="298" t="str">
        <f>IF(OR(ISBLANK(D116), ISBLANK(G116), ISBLANK(D113), ISBLANK(G113)), "", IF(D116+G116&gt;=D113+G113, TEXT(D116+G116-D113-G113, "d ""days"" h ""hours"" m ""minutes"""), TEXT(D116+G116-D113-G113-1, "d ""days"" h ""hours"" m ""minutes""")))</f>
        <v/>
      </c>
      <c r="E119" s="173"/>
      <c r="F119" s="173"/>
      <c r="G119" s="174"/>
      <c r="H119" s="113" t="str">
        <f>IF(ISBLANK(D119), List!$C$1, IF(D119&lt;&gt;"", List!$F$2, ""))</f>
        <v/>
      </c>
    </row>
    <row r="120" spans="1:8" ht="20.25" customHeight="1" thickBot="1">
      <c r="A120" s="86"/>
      <c r="B120" s="268"/>
      <c r="C120" s="268"/>
      <c r="D120" s="424" t="s">
        <v>267</v>
      </c>
      <c r="E120" s="424"/>
      <c r="F120" s="424"/>
      <c r="G120" s="424"/>
      <c r="H120" s="114"/>
    </row>
    <row r="121" spans="1:8" ht="60.75" customHeight="1" thickBot="1">
      <c r="A121" s="345" t="s">
        <v>486</v>
      </c>
      <c r="B121" s="346"/>
      <c r="C121" s="346"/>
      <c r="D121" s="412"/>
      <c r="E121" s="413"/>
      <c r="F121" s="413"/>
      <c r="G121" s="414"/>
      <c r="H121" s="300" t="str">
        <f>IF(ISBLANK(D121), List!$D$2, IF(D121&lt;&gt;"", List!$F$2, ""))</f>
        <v>*Required for payroll processing</v>
      </c>
    </row>
    <row r="122" spans="1:8" ht="5.25" customHeight="1" thickBot="1">
      <c r="A122" s="266"/>
      <c r="B122" s="284"/>
      <c r="C122" s="284"/>
      <c r="D122" s="284"/>
      <c r="E122" s="283"/>
      <c r="F122" s="283"/>
      <c r="G122" s="283"/>
      <c r="H122" s="114"/>
    </row>
    <row r="123" spans="1:8" ht="102" customHeight="1" thickBot="1">
      <c r="A123" s="345" t="s">
        <v>487</v>
      </c>
      <c r="B123" s="346"/>
      <c r="C123" s="346"/>
      <c r="D123" s="348"/>
      <c r="E123" s="349"/>
      <c r="F123" s="349"/>
      <c r="G123" s="350"/>
      <c r="H123" s="300" t="str">
        <f>IF(ISBLANK(D123), List!$D$2, IF(D123&lt;&gt;"", List!$F$2, ""))</f>
        <v>*Required for payroll processing</v>
      </c>
    </row>
    <row r="124" spans="1:8" ht="4.5" customHeight="1" thickBot="1">
      <c r="A124" s="266"/>
      <c r="B124" s="284"/>
      <c r="C124" s="284"/>
      <c r="D124" s="284"/>
      <c r="E124" s="283"/>
      <c r="F124" s="283"/>
      <c r="G124" s="283"/>
      <c r="H124" s="114"/>
    </row>
    <row r="125" spans="1:8" ht="39.75" customHeight="1" thickBot="1">
      <c r="A125" s="345" t="s">
        <v>488</v>
      </c>
      <c r="B125" s="346"/>
      <c r="C125" s="346"/>
      <c r="D125" s="326" t="s">
        <v>6</v>
      </c>
      <c r="E125" s="327"/>
      <c r="F125" s="328" t="str">
        <f>IF($D125=List!B165,List!$D$2,IF(OR($D125=List!B166,$D125=List!B167),List!$F$2))</f>
        <v>*Required for payroll processing</v>
      </c>
      <c r="G125" s="329"/>
      <c r="H125" s="212"/>
    </row>
    <row r="126" spans="1:8" ht="4.5" customHeight="1" thickBot="1">
      <c r="A126" s="86"/>
      <c r="B126" s="268"/>
      <c r="C126" s="268"/>
      <c r="D126" s="283"/>
      <c r="E126" s="283"/>
      <c r="F126" s="283"/>
      <c r="G126" s="283"/>
      <c r="H126" s="114"/>
    </row>
    <row r="127" spans="1:8" ht="50.25" customHeight="1" thickBot="1">
      <c r="A127" s="345" t="s">
        <v>489</v>
      </c>
      <c r="B127" s="346"/>
      <c r="C127" s="346"/>
      <c r="D127" s="326" t="s">
        <v>6</v>
      </c>
      <c r="E127" s="327"/>
      <c r="F127" s="328" t="str">
        <f>IF($D127=List!D165, List!$D$2, IF(OR($D127=List!D166, $D127=List!D168), List!$F$2, IF($D127=List!D167, List!$G$2, "")))</f>
        <v>*Required for payroll processing</v>
      </c>
      <c r="G127" s="329"/>
      <c r="H127" s="294"/>
    </row>
    <row r="128" spans="1:8" ht="7.5" customHeight="1" thickBot="1">
      <c r="A128" s="115"/>
      <c r="B128" s="116"/>
      <c r="C128" s="116"/>
      <c r="D128" s="116"/>
      <c r="E128" s="117"/>
      <c r="F128" s="116"/>
      <c r="G128" s="116"/>
      <c r="H128" s="118"/>
    </row>
    <row r="129" spans="1:10" ht="27" customHeight="1" thickBot="1">
      <c r="A129" s="442" t="s">
        <v>492</v>
      </c>
      <c r="B129" s="443"/>
      <c r="C129" s="443"/>
      <c r="D129" s="443"/>
      <c r="E129" s="443"/>
      <c r="F129" s="443"/>
      <c r="G129" s="443"/>
      <c r="H129" s="444"/>
    </row>
    <row r="130" spans="1:10" ht="31.5" customHeight="1" thickBot="1">
      <c r="A130" s="385" t="s">
        <v>431</v>
      </c>
      <c r="B130" s="386"/>
      <c r="C130" s="386"/>
      <c r="D130" s="386"/>
      <c r="E130" s="386"/>
      <c r="F130" s="386"/>
      <c r="G130" s="386"/>
      <c r="H130" s="387"/>
    </row>
    <row r="131" spans="1:10" s="75" customFormat="1" ht="63.75" customHeight="1" thickBot="1">
      <c r="A131" s="357" t="s">
        <v>279</v>
      </c>
      <c r="B131" s="357" t="s">
        <v>18</v>
      </c>
      <c r="C131" s="357" t="s">
        <v>535</v>
      </c>
      <c r="D131" s="357" t="s">
        <v>19</v>
      </c>
      <c r="E131" s="357" t="s">
        <v>338</v>
      </c>
      <c r="F131" s="357" t="s">
        <v>337</v>
      </c>
      <c r="G131" s="119" t="s">
        <v>20</v>
      </c>
      <c r="H131" s="355" t="s">
        <v>21</v>
      </c>
    </row>
    <row r="132" spans="1:10" s="75" customFormat="1" ht="32.25" customHeight="1" thickBot="1">
      <c r="A132" s="358"/>
      <c r="B132" s="358"/>
      <c r="C132" s="358"/>
      <c r="D132" s="358"/>
      <c r="E132" s="358"/>
      <c r="F132" s="358"/>
      <c r="G132" s="153" t="s">
        <v>22</v>
      </c>
      <c r="H132" s="356"/>
    </row>
    <row r="133" spans="1:10" s="75" customFormat="1" ht="23.25" customHeight="1">
      <c r="A133" s="503" t="s">
        <v>432</v>
      </c>
      <c r="B133" s="504"/>
      <c r="C133" s="504"/>
      <c r="D133" s="504"/>
      <c r="E133" s="504"/>
      <c r="F133" s="504"/>
      <c r="G133" s="504"/>
      <c r="H133" s="505"/>
    </row>
    <row r="134" spans="1:10" s="75" customFormat="1" ht="30" customHeight="1">
      <c r="A134" s="285" t="s">
        <v>283</v>
      </c>
      <c r="B134" s="286">
        <v>3910</v>
      </c>
      <c r="C134" s="287">
        <v>45690</v>
      </c>
      <c r="D134" s="286" t="s">
        <v>433</v>
      </c>
      <c r="E134" s="288">
        <v>166</v>
      </c>
      <c r="F134" s="287">
        <v>45690</v>
      </c>
      <c r="G134" s="289">
        <v>1.1710400000000001</v>
      </c>
      <c r="H134" s="290">
        <v>194.39264</v>
      </c>
    </row>
    <row r="135" spans="1:10" s="75" customFormat="1" ht="19.5" customHeight="1">
      <c r="A135" s="285" t="s">
        <v>285</v>
      </c>
      <c r="B135" s="286">
        <v>3910</v>
      </c>
      <c r="C135" s="287">
        <v>45668</v>
      </c>
      <c r="D135" s="286" t="s">
        <v>434</v>
      </c>
      <c r="E135" s="288">
        <v>345.89</v>
      </c>
      <c r="F135" s="287">
        <v>45668</v>
      </c>
      <c r="G135" s="289">
        <v>0.91264000000000001</v>
      </c>
      <c r="H135" s="290">
        <v>315.67304960000001</v>
      </c>
    </row>
    <row r="136" spans="1:10" s="75" customFormat="1" ht="34.5" customHeight="1">
      <c r="A136" s="285" t="s">
        <v>435</v>
      </c>
      <c r="B136" s="286">
        <v>3912</v>
      </c>
      <c r="C136" s="287">
        <v>45690</v>
      </c>
      <c r="D136" s="286" t="s">
        <v>436</v>
      </c>
      <c r="E136" s="288">
        <v>25</v>
      </c>
      <c r="F136" s="287">
        <v>45690</v>
      </c>
      <c r="G136" s="289">
        <v>0.68567</v>
      </c>
      <c r="H136" s="290">
        <v>17.141750000000002</v>
      </c>
    </row>
    <row r="137" spans="1:10" s="75" customFormat="1" ht="18" customHeight="1" thickBot="1">
      <c r="A137" s="285" t="s">
        <v>537</v>
      </c>
      <c r="B137" s="286">
        <v>3910</v>
      </c>
      <c r="C137" s="287">
        <v>45690</v>
      </c>
      <c r="D137" s="286" t="s">
        <v>437</v>
      </c>
      <c r="E137" s="288">
        <v>34</v>
      </c>
      <c r="F137" s="287">
        <v>45690</v>
      </c>
      <c r="G137" s="289">
        <v>1</v>
      </c>
      <c r="H137" s="290">
        <v>34</v>
      </c>
    </row>
    <row r="138" spans="1:10" s="75" customFormat="1" ht="26.25" customHeight="1" thickBot="1">
      <c r="A138" s="506" t="s">
        <v>478</v>
      </c>
      <c r="B138" s="507"/>
      <c r="C138" s="507"/>
      <c r="D138" s="507"/>
      <c r="E138" s="507"/>
      <c r="F138" s="507"/>
      <c r="G138" s="507"/>
      <c r="H138" s="508"/>
    </row>
    <row r="139" spans="1:10" s="75" customFormat="1" ht="46.5" customHeight="1">
      <c r="A139" s="257" t="s">
        <v>6</v>
      </c>
      <c r="B139" s="245" t="str">
        <f>IFERROR(VLOOKUP(A139, ExpensesTypes!$A$2:$C$11, 3, FALSE), "")</f>
        <v>Automatically populated based on selected Expenses type</v>
      </c>
      <c r="C139" s="152"/>
      <c r="D139" s="258" t="s">
        <v>6</v>
      </c>
      <c r="E139" s="136"/>
      <c r="F139" s="152"/>
      <c r="G139" s="296"/>
      <c r="H139" s="150">
        <f>E139*G139</f>
        <v>0</v>
      </c>
      <c r="I139" s="545"/>
      <c r="J139" s="546"/>
    </row>
    <row r="140" spans="1:10" s="75" customFormat="1" ht="60" customHeight="1">
      <c r="A140" s="257" t="s">
        <v>6</v>
      </c>
      <c r="B140" s="245" t="str">
        <f>IFERROR(VLOOKUP(A140, ExpensesTypes!$A$2:$C$11, 3, FALSE), "")</f>
        <v>Automatically populated based on selected Expenses type</v>
      </c>
      <c r="C140" s="135"/>
      <c r="D140" s="258" t="s">
        <v>6</v>
      </c>
      <c r="E140" s="137"/>
      <c r="F140" s="135"/>
      <c r="G140" s="296"/>
      <c r="H140" s="150">
        <f t="shared" ref="H140:H148" si="1">E140*G140</f>
        <v>0</v>
      </c>
      <c r="I140" s="545"/>
      <c r="J140" s="546"/>
    </row>
    <row r="141" spans="1:10" s="75" customFormat="1" ht="51.75" customHeight="1">
      <c r="A141" s="257" t="s">
        <v>6</v>
      </c>
      <c r="B141" s="245" t="str">
        <f>IFERROR(VLOOKUP(A141, ExpensesTypes!$A$2:$C$11, 3, FALSE), "")</f>
        <v>Automatically populated based on selected Expenses type</v>
      </c>
      <c r="C141" s="135"/>
      <c r="D141" s="258" t="s">
        <v>6</v>
      </c>
      <c r="E141" s="137"/>
      <c r="F141" s="135"/>
      <c r="G141" s="296"/>
      <c r="H141" s="150">
        <f t="shared" si="1"/>
        <v>0</v>
      </c>
      <c r="I141" s="545"/>
      <c r="J141" s="546"/>
    </row>
    <row r="142" spans="1:10" s="75" customFormat="1" ht="58.5" customHeight="1">
      <c r="A142" s="257" t="s">
        <v>6</v>
      </c>
      <c r="B142" s="245" t="str">
        <f>IFERROR(VLOOKUP(A142, ExpensesTypes!$A$2:$C$11, 3, FALSE), "")</f>
        <v>Automatically populated based on selected Expenses type</v>
      </c>
      <c r="C142" s="135"/>
      <c r="D142" s="258" t="s">
        <v>6</v>
      </c>
      <c r="E142" s="137"/>
      <c r="F142" s="135"/>
      <c r="G142" s="296"/>
      <c r="H142" s="150">
        <f t="shared" si="1"/>
        <v>0</v>
      </c>
      <c r="I142" s="545"/>
      <c r="J142" s="546"/>
    </row>
    <row r="143" spans="1:10" s="75" customFormat="1" ht="59.25" customHeight="1">
      <c r="A143" s="257" t="s">
        <v>6</v>
      </c>
      <c r="B143" s="245" t="str">
        <f>IFERROR(VLOOKUP(A143, ExpensesTypes!$A$2:$C$11, 3, FALSE), "")</f>
        <v>Automatically populated based on selected Expenses type</v>
      </c>
      <c r="C143" s="135"/>
      <c r="D143" s="258" t="s">
        <v>6</v>
      </c>
      <c r="E143" s="137"/>
      <c r="F143" s="135"/>
      <c r="G143" s="296"/>
      <c r="H143" s="150">
        <f t="shared" si="1"/>
        <v>0</v>
      </c>
      <c r="I143" s="545"/>
      <c r="J143" s="546"/>
    </row>
    <row r="144" spans="1:10" s="75" customFormat="1" ht="54" customHeight="1">
      <c r="A144" s="257" t="s">
        <v>6</v>
      </c>
      <c r="B144" s="245" t="str">
        <f>IFERROR(VLOOKUP(A144, ExpensesTypes!$A$2:$C$11, 3, FALSE), "")</f>
        <v>Automatically populated based on selected Expenses type</v>
      </c>
      <c r="C144" s="135"/>
      <c r="D144" s="258" t="s">
        <v>6</v>
      </c>
      <c r="E144" s="137"/>
      <c r="F144" s="135"/>
      <c r="G144" s="296"/>
      <c r="H144" s="150">
        <f t="shared" si="1"/>
        <v>0</v>
      </c>
      <c r="I144" s="545"/>
      <c r="J144" s="546"/>
    </row>
    <row r="145" spans="1:10" s="75" customFormat="1" ht="54" customHeight="1">
      <c r="A145" s="257" t="s">
        <v>6</v>
      </c>
      <c r="B145" s="245" t="str">
        <f>IFERROR(VLOOKUP(A145, ExpensesTypes!$A$2:$C$11, 3, FALSE), "")</f>
        <v>Automatically populated based on selected Expenses type</v>
      </c>
      <c r="C145" s="135"/>
      <c r="D145" s="258" t="s">
        <v>6</v>
      </c>
      <c r="E145" s="137"/>
      <c r="F145" s="135"/>
      <c r="G145" s="296"/>
      <c r="H145" s="150">
        <f t="shared" si="1"/>
        <v>0</v>
      </c>
      <c r="I145" s="545"/>
      <c r="J145" s="546"/>
    </row>
    <row r="146" spans="1:10" s="75" customFormat="1" ht="51.75" customHeight="1">
      <c r="A146" s="257" t="s">
        <v>6</v>
      </c>
      <c r="B146" s="245" t="str">
        <f>IFERROR(VLOOKUP(A146, ExpensesTypes!$A$2:$C$11, 3, FALSE), "")</f>
        <v>Automatically populated based on selected Expenses type</v>
      </c>
      <c r="C146" s="135"/>
      <c r="D146" s="258" t="s">
        <v>6</v>
      </c>
      <c r="E146" s="137"/>
      <c r="F146" s="135"/>
      <c r="G146" s="296"/>
      <c r="H146" s="150">
        <f t="shared" si="1"/>
        <v>0</v>
      </c>
      <c r="I146" s="545"/>
      <c r="J146" s="546"/>
    </row>
    <row r="147" spans="1:10" s="75" customFormat="1" ht="58.5" customHeight="1">
      <c r="A147" s="257" t="s">
        <v>6</v>
      </c>
      <c r="B147" s="245" t="str">
        <f>IFERROR(VLOOKUP(A147, ExpensesTypes!$A$2:$C$11, 3, FALSE), "")</f>
        <v>Automatically populated based on selected Expenses type</v>
      </c>
      <c r="C147" s="135"/>
      <c r="D147" s="258" t="s">
        <v>6</v>
      </c>
      <c r="E147" s="137"/>
      <c r="F147" s="135"/>
      <c r="G147" s="296"/>
      <c r="H147" s="150">
        <f t="shared" si="1"/>
        <v>0</v>
      </c>
      <c r="I147" s="545"/>
      <c r="J147" s="546"/>
    </row>
    <row r="148" spans="1:10" s="75" customFormat="1" ht="49.5" customHeight="1" thickBot="1">
      <c r="A148" s="257" t="s">
        <v>6</v>
      </c>
      <c r="B148" s="245" t="str">
        <f>IFERROR(VLOOKUP(A148, ExpensesTypes!$A$2:$C$11, 3, FALSE), "")</f>
        <v>Automatically populated based on selected Expenses type</v>
      </c>
      <c r="C148" s="143"/>
      <c r="D148" s="258" t="s">
        <v>6</v>
      </c>
      <c r="E148" s="144"/>
      <c r="F148" s="143"/>
      <c r="G148" s="296"/>
      <c r="H148" s="151">
        <f t="shared" si="1"/>
        <v>0</v>
      </c>
      <c r="I148" s="545"/>
      <c r="J148" s="546"/>
    </row>
    <row r="149" spans="1:10" s="75" customFormat="1" ht="32.25" customHeight="1" thickBot="1">
      <c r="A149" s="447"/>
      <c r="B149" s="447"/>
      <c r="C149" s="447"/>
      <c r="D149" s="447"/>
      <c r="E149" s="447"/>
      <c r="F149" s="445" t="s">
        <v>23</v>
      </c>
      <c r="G149" s="446"/>
      <c r="H149" s="111">
        <f>SUM(H139:H148)</f>
        <v>0</v>
      </c>
    </row>
    <row r="150" spans="1:10" s="75" customFormat="1" ht="7.5" customHeight="1" thickBot="1">
      <c r="A150" s="139"/>
      <c r="B150" s="66"/>
      <c r="C150" s="66"/>
      <c r="D150" s="140"/>
      <c r="E150" s="140"/>
      <c r="F150" s="141"/>
      <c r="G150" s="69"/>
      <c r="H150" s="142"/>
    </row>
    <row r="151" spans="1:10" ht="28.5" customHeight="1" thickBot="1">
      <c r="A151" s="417" t="s">
        <v>438</v>
      </c>
      <c r="B151" s="418"/>
      <c r="C151" s="418"/>
      <c r="D151" s="418"/>
      <c r="E151" s="418"/>
      <c r="F151" s="418"/>
      <c r="G151" s="418"/>
      <c r="H151" s="419"/>
    </row>
    <row r="152" spans="1:10" ht="10.5" customHeight="1" thickBot="1">
      <c r="A152" s="177"/>
      <c r="B152" s="178"/>
      <c r="C152" s="178"/>
      <c r="D152" s="160"/>
      <c r="E152" s="160"/>
      <c r="F152" s="160"/>
      <c r="G152" s="160"/>
      <c r="H152" s="161"/>
    </row>
    <row r="153" spans="1:10" ht="98.25" customHeight="1" thickBot="1">
      <c r="A153" s="324" t="s">
        <v>496</v>
      </c>
      <c r="B153" s="325"/>
      <c r="C153" s="325"/>
      <c r="D153" s="348"/>
      <c r="E153" s="349"/>
      <c r="F153" s="349"/>
      <c r="G153" s="350"/>
      <c r="H153" s="212" t="str">
        <f>IF(ISBLANK(D153), List!$F$1, IF(D153&lt;&gt;"", List!$F$2, ""))</f>
        <v>*Required for payroll processing if mileage is being claimed</v>
      </c>
    </row>
    <row r="154" spans="1:10" ht="6.75" customHeight="1" thickBot="1">
      <c r="A154" s="86"/>
      <c r="B154" s="268"/>
      <c r="C154" s="268"/>
      <c r="D154" s="268"/>
      <c r="E154" s="268"/>
      <c r="F154" s="268"/>
      <c r="G154" s="268"/>
      <c r="H154" s="264"/>
    </row>
    <row r="155" spans="1:10" ht="28.5" customHeight="1" thickBot="1">
      <c r="A155" s="324" t="s">
        <v>497</v>
      </c>
      <c r="B155" s="325"/>
      <c r="C155" s="325"/>
      <c r="D155" s="326" t="s">
        <v>6</v>
      </c>
      <c r="E155" s="327"/>
      <c r="F155" s="328" t="str">
        <f>IF($D155=List!$D165, List!$F$1,
    IF(($D155=List!$D166), List!$F$2,
        IF($D155=List!$D167, List!$G$2, "")
    )
)</f>
        <v>*Required for payroll processing if mileage is being claimed</v>
      </c>
      <c r="G155" s="329"/>
      <c r="H155" s="330"/>
    </row>
    <row r="156" spans="1:10" ht="11.25" customHeight="1" thickBot="1">
      <c r="A156" s="163"/>
      <c r="B156" s="164"/>
      <c r="C156" s="164"/>
      <c r="D156" s="164"/>
      <c r="E156" s="164"/>
      <c r="F156" s="164"/>
      <c r="G156" s="164"/>
      <c r="H156" s="165"/>
    </row>
    <row r="157" spans="1:10" ht="57.75" customHeight="1" thickBot="1">
      <c r="A157" s="307" t="s">
        <v>24</v>
      </c>
      <c r="B157" s="308" t="s">
        <v>443</v>
      </c>
      <c r="C157" s="309" t="s">
        <v>442</v>
      </c>
      <c r="D157" s="415" t="s">
        <v>441</v>
      </c>
      <c r="E157" s="415"/>
      <c r="F157" s="310" t="s">
        <v>25</v>
      </c>
      <c r="G157" s="311" t="s">
        <v>439</v>
      </c>
      <c r="H157" s="312" t="s">
        <v>440</v>
      </c>
    </row>
    <row r="158" spans="1:10" ht="72" customHeight="1" thickBot="1">
      <c r="A158" s="302" t="s">
        <v>26</v>
      </c>
      <c r="B158" s="303">
        <v>3911</v>
      </c>
      <c r="C158" s="135"/>
      <c r="D158" s="416" t="s">
        <v>454</v>
      </c>
      <c r="E158" s="416"/>
      <c r="F158" s="304"/>
      <c r="G158" s="305">
        <v>0.41799999999999998</v>
      </c>
      <c r="H158" s="306">
        <f>G158*F158</f>
        <v>0</v>
      </c>
    </row>
    <row r="159" spans="1:10" ht="6.75" customHeight="1">
      <c r="A159" s="139"/>
      <c r="B159" s="66"/>
      <c r="C159" s="66"/>
      <c r="D159" s="140"/>
      <c r="E159" s="140"/>
      <c r="F159" s="141"/>
      <c r="G159" s="69"/>
      <c r="H159" s="142"/>
    </row>
    <row r="160" spans="1:10" s="75" customFormat="1" ht="36" customHeight="1" thickBot="1">
      <c r="A160" s="465" t="str">
        <f>CONCATENATE(List!D235," ",(C15))</f>
        <v xml:space="preserve">Step 5: Please review and confirm the summary of your claim: </v>
      </c>
      <c r="B160" s="466"/>
      <c r="C160" s="466"/>
      <c r="D160" s="466"/>
      <c r="E160" s="466"/>
      <c r="F160" s="466"/>
      <c r="G160" s="466"/>
      <c r="H160" s="467"/>
    </row>
    <row r="161" spans="1:8" s="75" customFormat="1" ht="36" customHeight="1" thickBot="1">
      <c r="A161" s="120" t="s">
        <v>27</v>
      </c>
      <c r="B161" s="121" t="s">
        <v>28</v>
      </c>
      <c r="C161" s="121" t="s">
        <v>29</v>
      </c>
      <c r="D161" s="471" t="s">
        <v>30</v>
      </c>
      <c r="E161" s="472"/>
      <c r="F161" s="472"/>
      <c r="G161" s="473"/>
      <c r="H161" s="122" t="s">
        <v>31</v>
      </c>
    </row>
    <row r="162" spans="1:8" s="75" customFormat="1" ht="34.5" customHeight="1">
      <c r="A162" s="313">
        <v>2189</v>
      </c>
      <c r="B162" s="313">
        <v>2189</v>
      </c>
      <c r="C162" s="123" t="s">
        <v>504</v>
      </c>
      <c r="D162" s="477" t="s">
        <v>506</v>
      </c>
      <c r="E162" s="477"/>
      <c r="F162" s="477"/>
      <c r="G162" s="477"/>
      <c r="H162" s="146">
        <f>G98</f>
        <v>0</v>
      </c>
    </row>
    <row r="163" spans="1:8" s="75" customFormat="1" ht="27.75" customHeight="1" thickBot="1">
      <c r="A163" s="313">
        <v>3921</v>
      </c>
      <c r="B163" s="313">
        <v>2187</v>
      </c>
      <c r="C163" s="124" t="s">
        <v>505</v>
      </c>
      <c r="D163" s="478" t="s">
        <v>507</v>
      </c>
      <c r="E163" s="478"/>
      <c r="F163" s="478"/>
      <c r="G163" s="478"/>
      <c r="H163" s="147">
        <f>H98</f>
        <v>0</v>
      </c>
    </row>
    <row r="164" spans="1:8" s="75" customFormat="1" ht="36" customHeight="1" thickBot="1">
      <c r="A164" s="316" t="s">
        <v>27</v>
      </c>
      <c r="B164" s="317" t="s">
        <v>28</v>
      </c>
      <c r="C164" s="318" t="s">
        <v>502</v>
      </c>
      <c r="D164" s="474" t="s">
        <v>24</v>
      </c>
      <c r="E164" s="475"/>
      <c r="F164" s="475"/>
      <c r="G164" s="476"/>
      <c r="H164" s="319" t="s">
        <v>503</v>
      </c>
    </row>
    <row r="165" spans="1:8" s="75" customFormat="1" ht="26.25" customHeight="1">
      <c r="A165" s="149" t="s">
        <v>33</v>
      </c>
      <c r="B165" s="313">
        <v>3910</v>
      </c>
      <c r="C165" s="314" t="s">
        <v>34</v>
      </c>
      <c r="D165" s="331" t="s">
        <v>499</v>
      </c>
      <c r="E165" s="331"/>
      <c r="F165" s="331"/>
      <c r="G165" s="331"/>
      <c r="H165" s="148">
        <f>SUMIF(B139:B148, 3910, H139:H148)</f>
        <v>0</v>
      </c>
    </row>
    <row r="166" spans="1:8" s="75" customFormat="1" ht="27" customHeight="1">
      <c r="A166" s="149" t="s">
        <v>33</v>
      </c>
      <c r="B166" s="313">
        <v>3911</v>
      </c>
      <c r="C166" s="314" t="s">
        <v>35</v>
      </c>
      <c r="D166" s="331" t="s">
        <v>26</v>
      </c>
      <c r="E166" s="331"/>
      <c r="F166" s="331"/>
      <c r="G166" s="331"/>
      <c r="H166" s="148">
        <f>H158</f>
        <v>0</v>
      </c>
    </row>
    <row r="167" spans="1:8" s="75" customFormat="1" ht="27" customHeight="1">
      <c r="A167" s="149" t="s">
        <v>33</v>
      </c>
      <c r="B167" s="313">
        <v>3912</v>
      </c>
      <c r="C167" s="314" t="s">
        <v>36</v>
      </c>
      <c r="D167" s="331" t="s">
        <v>500</v>
      </c>
      <c r="E167" s="331"/>
      <c r="F167" s="331"/>
      <c r="G167" s="331"/>
      <c r="H167" s="148">
        <f>SUMIF(B138:B147, 3912, H138:H147)</f>
        <v>0</v>
      </c>
    </row>
    <row r="168" spans="1:8" s="75" customFormat="1" ht="24" customHeight="1">
      <c r="A168" s="149" t="s">
        <v>33</v>
      </c>
      <c r="B168" s="313">
        <v>3921</v>
      </c>
      <c r="C168" s="314" t="s">
        <v>495</v>
      </c>
      <c r="D168" s="331" t="s">
        <v>494</v>
      </c>
      <c r="E168" s="331"/>
      <c r="F168" s="331"/>
      <c r="G168" s="331"/>
      <c r="H168" s="148">
        <f>SUMIF(B139:B148, 3921, H139:H148)</f>
        <v>0</v>
      </c>
    </row>
    <row r="169" spans="1:8" s="215" customFormat="1" ht="29.25" customHeight="1" thickBot="1">
      <c r="A169" s="332" t="s">
        <v>501</v>
      </c>
      <c r="B169" s="333"/>
      <c r="C169" s="333"/>
      <c r="D169" s="333"/>
      <c r="E169" s="333"/>
      <c r="F169" s="333"/>
      <c r="G169" s="333"/>
      <c r="H169" s="315">
        <f>SUM(H165:H168)</f>
        <v>0</v>
      </c>
    </row>
    <row r="170" spans="1:8" s="76" customFormat="1" ht="12" customHeight="1">
      <c r="A170" s="64"/>
      <c r="B170" s="125"/>
      <c r="C170" s="64"/>
      <c r="D170" s="64"/>
      <c r="E170" s="64"/>
      <c r="F170" s="64"/>
      <c r="G170" s="64"/>
      <c r="H170" s="93"/>
    </row>
    <row r="171" spans="1:8" s="76" customFormat="1" ht="60" customHeight="1">
      <c r="A171" s="398" t="s">
        <v>329</v>
      </c>
      <c r="B171" s="398"/>
      <c r="C171" s="398"/>
      <c r="D171" s="398"/>
      <c r="E171" s="398"/>
      <c r="F171" s="398"/>
      <c r="G171" s="398"/>
      <c r="H171" s="398"/>
    </row>
    <row r="172" spans="1:8" s="76" customFormat="1" ht="7.5" customHeight="1">
      <c r="A172" s="64"/>
      <c r="B172" s="125"/>
      <c r="C172" s="64"/>
      <c r="D172" s="64"/>
      <c r="E172" s="64"/>
      <c r="F172" s="64"/>
      <c r="G172" s="64"/>
      <c r="H172" s="93"/>
    </row>
    <row r="173" spans="1:8" s="76" customFormat="1" ht="28.5" customHeight="1">
      <c r="A173" s="401" t="s">
        <v>299</v>
      </c>
      <c r="B173" s="402"/>
      <c r="C173" s="402"/>
      <c r="D173" s="402"/>
      <c r="E173" s="402"/>
      <c r="F173" s="402"/>
      <c r="G173" s="402"/>
      <c r="H173" s="402"/>
    </row>
    <row r="174" spans="1:8" s="76" customFormat="1" ht="56.25" customHeight="1">
      <c r="A174" s="452" t="s">
        <v>508</v>
      </c>
      <c r="B174" s="452"/>
      <c r="C174" s="452"/>
      <c r="D174" s="452"/>
      <c r="E174" s="452"/>
      <c r="F174" s="452"/>
      <c r="G174" s="452"/>
      <c r="H174" s="452"/>
    </row>
    <row r="175" spans="1:8" s="76" customFormat="1" ht="13.5" customHeight="1" thickBot="1">
      <c r="A175" s="64"/>
      <c r="B175" s="125"/>
      <c r="C175" s="64"/>
      <c r="D175" s="64"/>
      <c r="E175" s="64"/>
      <c r="F175" s="64"/>
      <c r="G175" s="64"/>
      <c r="H175" s="93"/>
    </row>
    <row r="176" spans="1:8" s="65" customFormat="1" ht="29.25" customHeight="1" thickBot="1">
      <c r="A176" s="385" t="s">
        <v>451</v>
      </c>
      <c r="B176" s="386"/>
      <c r="C176" s="386"/>
      <c r="D176" s="386"/>
      <c r="E176" s="386"/>
      <c r="F176" s="386"/>
      <c r="G176" s="386"/>
      <c r="H176" s="387"/>
    </row>
    <row r="177" spans="1:8" ht="37.5" customHeight="1" thickBot="1">
      <c r="A177" s="388" t="s">
        <v>37</v>
      </c>
      <c r="B177" s="389"/>
      <c r="C177" s="389"/>
      <c r="D177" s="389"/>
      <c r="E177" s="389"/>
      <c r="F177" s="389"/>
      <c r="G177" s="389"/>
      <c r="H177" s="390"/>
    </row>
    <row r="178" spans="1:8" ht="18" customHeight="1" thickBot="1">
      <c r="A178" s="126"/>
      <c r="B178" s="127"/>
      <c r="C178" s="127"/>
      <c r="D178" s="127"/>
      <c r="E178" s="127"/>
      <c r="F178" s="127"/>
      <c r="G178" s="127"/>
      <c r="H178" s="128"/>
    </row>
    <row r="179" spans="1:8" ht="42.75" customHeight="1" thickBot="1">
      <c r="A179" s="249" t="s">
        <v>511</v>
      </c>
      <c r="B179" s="547"/>
      <c r="C179" s="548"/>
      <c r="D179" s="549"/>
      <c r="E179" s="243" t="str">
        <f>IF(ISBLANK(B179), List!$C$1, IF(A179&lt;&gt;"", List!$F$2, ""))</f>
        <v>*Required for processing</v>
      </c>
      <c r="F179" s="251" t="s">
        <v>513</v>
      </c>
      <c r="G179" s="175"/>
      <c r="H179" s="212" t="str">
        <f>IF(ISBLANK(G179), List!$C$1, IF(G179&lt;&gt;"", List!$F$2, ""))</f>
        <v>*Required for processing</v>
      </c>
    </row>
    <row r="180" spans="1:8" ht="19.5" customHeight="1" thickBot="1">
      <c r="A180" s="250"/>
      <c r="B180" s="131"/>
      <c r="C180" s="131"/>
      <c r="D180" s="131"/>
      <c r="E180" s="131"/>
      <c r="F180" s="189"/>
      <c r="G180" s="131"/>
      <c r="H180" s="132"/>
    </row>
    <row r="181" spans="1:8" ht="42.75" customHeight="1" thickBot="1">
      <c r="A181" s="249" t="s">
        <v>512</v>
      </c>
      <c r="B181" s="547"/>
      <c r="C181" s="548"/>
      <c r="D181" s="549"/>
      <c r="E181" s="243" t="str">
        <f>IF(ISBLANK(B181), List!$C$1, IF(B181&lt;&gt;"", List!$F$2, ""))</f>
        <v>*Required for processing</v>
      </c>
      <c r="F181" s="251" t="s">
        <v>514</v>
      </c>
      <c r="G181" s="259"/>
      <c r="H181" s="212" t="str">
        <f>IF(ISBLANK(G181), List!$C$1, IF(G181&lt;&gt;"", List!$F$2, ""))</f>
        <v>*Required for processing</v>
      </c>
    </row>
    <row r="182" spans="1:8" ht="12.75" customHeight="1">
      <c r="A182" s="129"/>
      <c r="B182" s="131"/>
      <c r="C182" s="131"/>
      <c r="D182" s="131"/>
      <c r="E182" s="131"/>
      <c r="F182" s="130"/>
      <c r="G182" s="131"/>
      <c r="H182" s="132"/>
    </row>
    <row r="183" spans="1:8" ht="42.75" customHeight="1" thickBot="1">
      <c r="A183" s="391" t="s">
        <v>38</v>
      </c>
      <c r="B183" s="392"/>
      <c r="C183" s="392"/>
      <c r="D183" s="392"/>
      <c r="E183" s="392"/>
      <c r="F183" s="392"/>
      <c r="G183" s="392"/>
      <c r="H183" s="393"/>
    </row>
    <row r="184" spans="1:8" ht="44.25" customHeight="1" thickBot="1">
      <c r="A184" s="396" t="s">
        <v>330</v>
      </c>
      <c r="B184" s="397"/>
      <c r="C184" s="397"/>
      <c r="D184" s="397"/>
      <c r="E184" s="394" t="str">
        <f>IF(A38=Sheet1!E37,"accountspayable@universityofgalway.ie",IF(A38=Sheet1!E38,"timesheets.bureau@universityofgalway.ie","Finance email address will update here when, Step 2 is complete"))</f>
        <v>Finance email address will update here when, Step 2 is complete</v>
      </c>
      <c r="F184" s="394"/>
      <c r="G184" s="394"/>
      <c r="H184" s="395"/>
    </row>
    <row r="185" spans="1:8" ht="7.5" customHeight="1" thickBot="1"/>
    <row r="186" spans="1:8" s="65" customFormat="1" ht="33.75" customHeight="1" thickBot="1">
      <c r="A186" s="376" t="s">
        <v>39</v>
      </c>
      <c r="B186" s="377"/>
      <c r="C186" s="377"/>
      <c r="D186" s="377"/>
      <c r="E186" s="323" t="s">
        <v>40</v>
      </c>
      <c r="F186" s="378" t="s">
        <v>41</v>
      </c>
      <c r="G186" s="379"/>
      <c r="H186" s="380"/>
    </row>
    <row r="187" spans="1:8" ht="51.75" customHeight="1">
      <c r="A187" s="399" t="s">
        <v>444</v>
      </c>
      <c r="B187" s="400"/>
      <c r="C187" s="400"/>
      <c r="D187" s="400"/>
      <c r="E187" s="247" t="s">
        <v>42</v>
      </c>
      <c r="F187" s="381" t="s">
        <v>43</v>
      </c>
      <c r="G187" s="381"/>
      <c r="H187" s="382"/>
    </row>
    <row r="188" spans="1:8" ht="47.25" customHeight="1" thickBot="1">
      <c r="A188" s="374" t="s">
        <v>510</v>
      </c>
      <c r="B188" s="375"/>
      <c r="C188" s="375"/>
      <c r="D188" s="375"/>
      <c r="E188" s="248" t="s">
        <v>44</v>
      </c>
      <c r="F188" s="383" t="s">
        <v>45</v>
      </c>
      <c r="G188" s="383"/>
      <c r="H188" s="384"/>
    </row>
    <row r="189" spans="1:8">
      <c r="A189" s="133"/>
    </row>
    <row r="190" spans="1:8" s="65" customFormat="1" ht="27" customHeight="1">
      <c r="H190" s="66"/>
    </row>
    <row r="191" spans="1:8" ht="52.5" customHeight="1"/>
    <row r="192" spans="1:8" ht="51" customHeight="1"/>
    <row r="193" ht="61.5" customHeight="1"/>
    <row r="194" ht="94.5" customHeight="1"/>
    <row r="195" ht="132.75" customHeight="1"/>
    <row r="196" ht="78" customHeight="1"/>
    <row r="197" ht="78.75" customHeight="1"/>
    <row r="198" ht="75.75" customHeight="1"/>
    <row r="199" ht="48" customHeight="1"/>
    <row r="200" ht="141.75" customHeight="1"/>
    <row r="201" ht="56.25" customHeight="1"/>
  </sheetData>
  <sheetProtection algorithmName="SHA-512" hashValue="W5/HKcoVFQME3fIlBC7DMiA4yWNSo+zdGv/LY1vUqRmD9d7jx0SeaGhXNg28aKR6jBW6Fybyy/60nkE2z1kmrQ==" saltValue="JqDAmbDBPGJX0K8jogXo4w==" spinCount="100000" sheet="1" objects="1" scenarios="1"/>
  <mergeCells count="189">
    <mergeCell ref="F18:H18"/>
    <mergeCell ref="A44:G44"/>
    <mergeCell ref="A49:B49"/>
    <mergeCell ref="I148:J148"/>
    <mergeCell ref="B181:D181"/>
    <mergeCell ref="B179:D179"/>
    <mergeCell ref="B68:C68"/>
    <mergeCell ref="B70:C70"/>
    <mergeCell ref="B72:C72"/>
    <mergeCell ref="B74:C74"/>
    <mergeCell ref="F68:G68"/>
    <mergeCell ref="F70:G70"/>
    <mergeCell ref="F72:G72"/>
    <mergeCell ref="F74:G74"/>
    <mergeCell ref="A102:H102"/>
    <mergeCell ref="I139:J139"/>
    <mergeCell ref="I140:J140"/>
    <mergeCell ref="I141:J141"/>
    <mergeCell ref="I142:J142"/>
    <mergeCell ref="I143:J143"/>
    <mergeCell ref="I144:J144"/>
    <mergeCell ref="I145:J145"/>
    <mergeCell ref="I146:J146"/>
    <mergeCell ref="I147:J147"/>
    <mergeCell ref="D66:E66"/>
    <mergeCell ref="F66:G66"/>
    <mergeCell ref="A63:D63"/>
    <mergeCell ref="C85:E85"/>
    <mergeCell ref="A83:G83"/>
    <mergeCell ref="A67:D67"/>
    <mergeCell ref="F78:G78"/>
    <mergeCell ref="F80:G80"/>
    <mergeCell ref="B80:C80"/>
    <mergeCell ref="A85:B85"/>
    <mergeCell ref="A45:H45"/>
    <mergeCell ref="A3:H3"/>
    <mergeCell ref="A4:H4"/>
    <mergeCell ref="A6:H6"/>
    <mergeCell ref="A8:H8"/>
    <mergeCell ref="A10:H10"/>
    <mergeCell ref="A11:H11"/>
    <mergeCell ref="E41:H41"/>
    <mergeCell ref="A27:D27"/>
    <mergeCell ref="E27:G27"/>
    <mergeCell ref="E33:G33"/>
    <mergeCell ref="A12:H12"/>
    <mergeCell ref="A13:H13"/>
    <mergeCell ref="G17:H17"/>
    <mergeCell ref="A18:B18"/>
    <mergeCell ref="A38:H38"/>
    <mergeCell ref="E35:G35"/>
    <mergeCell ref="A35:D35"/>
    <mergeCell ref="A15:B15"/>
    <mergeCell ref="C15:F15"/>
    <mergeCell ref="G15:H15"/>
    <mergeCell ref="A36:H36"/>
    <mergeCell ref="A34:H34"/>
    <mergeCell ref="A23:G23"/>
    <mergeCell ref="D161:G161"/>
    <mergeCell ref="D166:G166"/>
    <mergeCell ref="D164:G164"/>
    <mergeCell ref="D162:G162"/>
    <mergeCell ref="D163:G163"/>
    <mergeCell ref="A107:E107"/>
    <mergeCell ref="A108:B108"/>
    <mergeCell ref="A47:H47"/>
    <mergeCell ref="A48:C48"/>
    <mergeCell ref="F49:G49"/>
    <mergeCell ref="B61:C61"/>
    <mergeCell ref="B66:C66"/>
    <mergeCell ref="C49:E49"/>
    <mergeCell ref="B59:C59"/>
    <mergeCell ref="F51:G51"/>
    <mergeCell ref="F53:G53"/>
    <mergeCell ref="F55:G55"/>
    <mergeCell ref="F57:G57"/>
    <mergeCell ref="B51:C51"/>
    <mergeCell ref="B53:C53"/>
    <mergeCell ref="B55:C55"/>
    <mergeCell ref="B57:C57"/>
    <mergeCell ref="A133:H133"/>
    <mergeCell ref="A138:H138"/>
    <mergeCell ref="A149:E149"/>
    <mergeCell ref="C131:C132"/>
    <mergeCell ref="F131:F132"/>
    <mergeCell ref="A105:D105"/>
    <mergeCell ref="E105:H105"/>
    <mergeCell ref="A131:A132"/>
    <mergeCell ref="B131:B132"/>
    <mergeCell ref="A174:H174"/>
    <mergeCell ref="A20:H20"/>
    <mergeCell ref="E25:G25"/>
    <mergeCell ref="A25:D25"/>
    <mergeCell ref="E24:H24"/>
    <mergeCell ref="A24:D24"/>
    <mergeCell ref="A98:F98"/>
    <mergeCell ref="A32:H32"/>
    <mergeCell ref="E31:G31"/>
    <mergeCell ref="A31:D31"/>
    <mergeCell ref="E29:G29"/>
    <mergeCell ref="A29:D29"/>
    <mergeCell ref="A42:C42"/>
    <mergeCell ref="E42:H42"/>
    <mergeCell ref="A40:G40"/>
    <mergeCell ref="A160:H160"/>
    <mergeCell ref="A88:H88"/>
    <mergeCell ref="D157:E157"/>
    <mergeCell ref="D158:E158"/>
    <mergeCell ref="A151:H151"/>
    <mergeCell ref="A153:C153"/>
    <mergeCell ref="B62:C62"/>
    <mergeCell ref="F62:G62"/>
    <mergeCell ref="D120:G120"/>
    <mergeCell ref="F117:H117"/>
    <mergeCell ref="A78:B78"/>
    <mergeCell ref="E67:G67"/>
    <mergeCell ref="A90:A92"/>
    <mergeCell ref="A87:B87"/>
    <mergeCell ref="F85:H85"/>
    <mergeCell ref="F87:H87"/>
    <mergeCell ref="A76:H76"/>
    <mergeCell ref="A65:C65"/>
    <mergeCell ref="A89:H89"/>
    <mergeCell ref="D153:G153"/>
    <mergeCell ref="F90:F91"/>
    <mergeCell ref="B104:H104"/>
    <mergeCell ref="A103:H103"/>
    <mergeCell ref="A129:H129"/>
    <mergeCell ref="A130:H130"/>
    <mergeCell ref="F149:G149"/>
    <mergeCell ref="D90:D91"/>
    <mergeCell ref="E90:E91"/>
    <mergeCell ref="A99:H99"/>
    <mergeCell ref="D100:E100"/>
    <mergeCell ref="F100:G100"/>
    <mergeCell ref="D125:E125"/>
    <mergeCell ref="D127:E127"/>
    <mergeCell ref="F125:G125"/>
    <mergeCell ref="F127:G127"/>
    <mergeCell ref="A121:C121"/>
    <mergeCell ref="D121:G121"/>
    <mergeCell ref="A17:D17"/>
    <mergeCell ref="E17:F17"/>
    <mergeCell ref="A30:H30"/>
    <mergeCell ref="A21:H21"/>
    <mergeCell ref="C18:E18"/>
    <mergeCell ref="A26:G26"/>
    <mergeCell ref="A33:D33"/>
    <mergeCell ref="A41:C41"/>
    <mergeCell ref="A188:D188"/>
    <mergeCell ref="A186:D186"/>
    <mergeCell ref="F186:H186"/>
    <mergeCell ref="F187:H187"/>
    <mergeCell ref="F188:H188"/>
    <mergeCell ref="D165:G165"/>
    <mergeCell ref="D168:G168"/>
    <mergeCell ref="A176:H176"/>
    <mergeCell ref="A177:H177"/>
    <mergeCell ref="A183:H183"/>
    <mergeCell ref="E184:H184"/>
    <mergeCell ref="A184:D184"/>
    <mergeCell ref="A171:H171"/>
    <mergeCell ref="A187:D187"/>
    <mergeCell ref="A173:H173"/>
    <mergeCell ref="B90:B92"/>
    <mergeCell ref="A155:C155"/>
    <mergeCell ref="D155:E155"/>
    <mergeCell ref="F155:H155"/>
    <mergeCell ref="D167:G167"/>
    <mergeCell ref="A169:G169"/>
    <mergeCell ref="E63:F63"/>
    <mergeCell ref="G63:H63"/>
    <mergeCell ref="A77:H77"/>
    <mergeCell ref="C112:E112"/>
    <mergeCell ref="C115:E115"/>
    <mergeCell ref="B109:G109"/>
    <mergeCell ref="A111:H111"/>
    <mergeCell ref="A123:C123"/>
    <mergeCell ref="D123:G123"/>
    <mergeCell ref="C90:C91"/>
    <mergeCell ref="A127:C127"/>
    <mergeCell ref="F107:G107"/>
    <mergeCell ref="H131:H132"/>
    <mergeCell ref="E131:E132"/>
    <mergeCell ref="D131:D132"/>
    <mergeCell ref="A113:B113"/>
    <mergeCell ref="A116:B116"/>
    <mergeCell ref="F114:H114"/>
    <mergeCell ref="A125:C125"/>
  </mergeCells>
  <phoneticPr fontId="1" type="noConversion"/>
  <conditionalFormatting sqref="A171">
    <cfRule type="cellIs" dxfId="76" priority="310" operator="equal">
      <formula>"Form is not complete, Do Not Email this form until it's complete in Full"</formula>
    </cfRule>
    <cfRule type="cellIs" dxfId="75" priority="309" operator="equal">
      <formula>"Please Email this form to externs@nuigalway.ie"</formula>
    </cfRule>
  </conditionalFormatting>
  <conditionalFormatting sqref="A102:H102">
    <cfRule type="containsText" dxfId="74" priority="18" operator="containsText" text="You can't claim expenses as your claim is processed by Accounts Payable">
      <formula>NOT(ISERROR(SEARCH("You can't claim expenses as your claim is processed by Accounts Payable",A102)))</formula>
    </cfRule>
    <cfRule type="containsText" dxfId="73" priority="19" operator="containsText" text="ou can claim expenses as your claim is processed by Payroll Office (Timesheets Bureau)">
      <formula>NOT(ISERROR(SEARCH("ou can claim expenses as your claim is processed by Payroll Office (Timesheets Bureau)",A102)))</formula>
    </cfRule>
  </conditionalFormatting>
  <conditionalFormatting sqref="B51 F51 B53 F53 F57 B82">
    <cfRule type="containsBlanks" dxfId="72" priority="369">
      <formula>LEN(TRIM(B51))=0</formula>
    </cfRule>
  </conditionalFormatting>
  <conditionalFormatting sqref="B55">
    <cfRule type="containsBlanks" dxfId="71" priority="195">
      <formula>LEN(TRIM(B55))=0</formula>
    </cfRule>
  </conditionalFormatting>
  <conditionalFormatting sqref="B70">
    <cfRule type="containsBlanks" dxfId="70" priority="190">
      <formula>LEN(TRIM(B70))=0</formula>
    </cfRule>
  </conditionalFormatting>
  <conditionalFormatting sqref="B72">
    <cfRule type="containsBlanks" dxfId="69" priority="189">
      <formula>LEN(TRIM(B72))=0</formula>
    </cfRule>
  </conditionalFormatting>
  <conditionalFormatting sqref="B74">
    <cfRule type="containsBlanks" dxfId="68" priority="188">
      <formula>LEN(TRIM(B74))=0</formula>
    </cfRule>
  </conditionalFormatting>
  <conditionalFormatting sqref="B80">
    <cfRule type="containsBlanks" dxfId="67" priority="184">
      <formula>LEN(TRIM(B80))=0</formula>
    </cfRule>
  </conditionalFormatting>
  <conditionalFormatting sqref="C93">
    <cfRule type="expression" dxfId="66" priority="16">
      <formula>$I93="Claim cannot be processed without date of work (dd/mmm/yy)"</formula>
    </cfRule>
  </conditionalFormatting>
  <conditionalFormatting sqref="C139:C148">
    <cfRule type="containsBlanks" dxfId="65" priority="103">
      <formula>LEN(TRIM(C139))=0</formula>
    </cfRule>
    <cfRule type="cellIs" dxfId="64" priority="102" operator="equal">
      <formula>"PRSI Week"</formula>
    </cfRule>
  </conditionalFormatting>
  <conditionalFormatting sqref="C158">
    <cfRule type="cellIs" dxfId="63" priority="3" operator="equal">
      <formula>"PRSI Week"</formula>
    </cfRule>
    <cfRule type="containsBlanks" dxfId="62" priority="4">
      <formula>LEN(TRIM(C158))=0</formula>
    </cfRule>
  </conditionalFormatting>
  <conditionalFormatting sqref="D51 H51 D53 H53 D55 H55 D57:D59 H57:H59 B58:E58 G58:G59 D59:E59 H62 F85 F87 H113 E113:E114 H116 E116:E117 H119 H125 E179 H179 E181 H181">
    <cfRule type="containsText" dxfId="61" priority="161" operator="containsText" text="✓">
      <formula>NOT(ISERROR(SEARCH("✓",B51)))</formula>
    </cfRule>
    <cfRule type="expression" dxfId="60" priority="162">
      <formula>XFC51="Select from drop-down list"</formula>
    </cfRule>
  </conditionalFormatting>
  <conditionalFormatting sqref="D62">
    <cfRule type="expression" dxfId="59" priority="67">
      <formula>A62="Select from drop-down list"</formula>
    </cfRule>
    <cfRule type="containsText" dxfId="58" priority="66" operator="containsText" text="✓">
      <formula>NOT(ISERROR(SEARCH("✓",D62)))</formula>
    </cfRule>
  </conditionalFormatting>
  <conditionalFormatting sqref="D66">
    <cfRule type="containsText" dxfId="57" priority="42" operator="containsText" text="✓">
      <formula>NOT(ISERROR(SEARCH("✓",D66)))</formula>
    </cfRule>
    <cfRule type="expression" dxfId="56" priority="43">
      <formula>A66="Select from drop-down list"</formula>
    </cfRule>
  </conditionalFormatting>
  <conditionalFormatting sqref="D68">
    <cfRule type="containsText" dxfId="55" priority="32" operator="containsText" text="✓">
      <formula>NOT(ISERROR(SEARCH("✓",D68)))</formula>
    </cfRule>
    <cfRule type="expression" dxfId="54" priority="33">
      <formula>A68="Select from drop-down list"</formula>
    </cfRule>
  </conditionalFormatting>
  <conditionalFormatting sqref="D70">
    <cfRule type="expression" dxfId="53" priority="31">
      <formula>A70="Select from drop-down list"</formula>
    </cfRule>
    <cfRule type="containsText" dxfId="52" priority="30" operator="containsText" text="✓">
      <formula>NOT(ISERROR(SEARCH("✓",D70)))</formula>
    </cfRule>
  </conditionalFormatting>
  <conditionalFormatting sqref="D72">
    <cfRule type="expression" dxfId="51" priority="29">
      <formula>A72="Select from drop-down list"</formula>
    </cfRule>
    <cfRule type="containsText" dxfId="50" priority="28" operator="containsText" text="✓">
      <formula>NOT(ISERROR(SEARCH("✓",D72)))</formula>
    </cfRule>
  </conditionalFormatting>
  <conditionalFormatting sqref="D74">
    <cfRule type="expression" dxfId="49" priority="27">
      <formula>A74="Select from drop-down list"</formula>
    </cfRule>
    <cfRule type="containsText" dxfId="48" priority="26" operator="containsText" text="✓">
      <formula>NOT(ISERROR(SEARCH("✓",D74)))</formula>
    </cfRule>
  </conditionalFormatting>
  <conditionalFormatting sqref="D93:D97">
    <cfRule type="cellIs" dxfId="47" priority="118" operator="equal">
      <formula>"N/A"</formula>
    </cfRule>
  </conditionalFormatting>
  <conditionalFormatting sqref="E33 E35">
    <cfRule type="containsBlanks" dxfId="46" priority="298">
      <formula>LEN(TRIM(E33))=0</formula>
    </cfRule>
  </conditionalFormatting>
  <conditionalFormatting sqref="F49">
    <cfRule type="containsText" dxfId="45" priority="40" operator="containsText" text="✓">
      <formula>NOT(ISERROR(SEARCH("✓",F49)))</formula>
    </cfRule>
    <cfRule type="expression" dxfId="44" priority="41">
      <formula>C49="Select from drop-down list"</formula>
    </cfRule>
  </conditionalFormatting>
  <conditionalFormatting sqref="F55">
    <cfRule type="containsBlanks" dxfId="43" priority="194">
      <formula>LEN(TRIM(F55))=0</formula>
    </cfRule>
  </conditionalFormatting>
  <conditionalFormatting sqref="F66">
    <cfRule type="containsText" dxfId="42" priority="60" operator="containsText" text="✓">
      <formula>NOT(ISERROR(SEARCH("✓",F66)))</formula>
    </cfRule>
    <cfRule type="expression" dxfId="41" priority="61">
      <formula>XFC65="Select from drop-down list"</formula>
    </cfRule>
  </conditionalFormatting>
  <conditionalFormatting sqref="F68">
    <cfRule type="containsBlanks" dxfId="40" priority="185">
      <formula>LEN(TRIM(F68))=0</formula>
    </cfRule>
  </conditionalFormatting>
  <conditionalFormatting sqref="F70">
    <cfRule type="containsBlanks" dxfId="39" priority="177">
      <formula>LEN(TRIM(F70))=0</formula>
    </cfRule>
  </conditionalFormatting>
  <conditionalFormatting sqref="F72">
    <cfRule type="containsBlanks" dxfId="38" priority="95">
      <formula>LEN(TRIM(F72))=0</formula>
    </cfRule>
  </conditionalFormatting>
  <conditionalFormatting sqref="F74">
    <cfRule type="containsBlanks" dxfId="37" priority="179">
      <formula>LEN(TRIM(F74))=0</formula>
    </cfRule>
  </conditionalFormatting>
  <conditionalFormatting sqref="F78">
    <cfRule type="containsBlanks" dxfId="36" priority="182">
      <formula>LEN(TRIM(F78))=0</formula>
    </cfRule>
  </conditionalFormatting>
  <conditionalFormatting sqref="F80">
    <cfRule type="containsBlanks" dxfId="35" priority="183">
      <formula>LEN(TRIM(F80))=0</formula>
    </cfRule>
  </conditionalFormatting>
  <conditionalFormatting sqref="F125">
    <cfRule type="containsText" dxfId="34" priority="11" operator="containsText" text="!">
      <formula>NOT(ISERROR(SEARCH("!",F125)))</formula>
    </cfRule>
    <cfRule type="containsText" dxfId="33" priority="10" operator="containsText" text="✓">
      <formula>NOT(ISERROR(SEARCH("✓",F125)))</formula>
    </cfRule>
  </conditionalFormatting>
  <conditionalFormatting sqref="F127">
    <cfRule type="containsText" dxfId="32" priority="8" operator="containsText" text="✓">
      <formula>NOT(ISERROR(SEARCH("✓",F127)))</formula>
    </cfRule>
    <cfRule type="containsText" dxfId="31" priority="9" operator="containsText" text="!">
      <formula>NOT(ISERROR(SEARCH("!",F127)))</formula>
    </cfRule>
  </conditionalFormatting>
  <conditionalFormatting sqref="F139:F148">
    <cfRule type="cellIs" dxfId="30" priority="5" operator="equal">
      <formula>"PRSI Week"</formula>
    </cfRule>
    <cfRule type="containsBlanks" dxfId="29" priority="6">
      <formula>LEN(TRIM(F139))=0</formula>
    </cfRule>
  </conditionalFormatting>
  <conditionalFormatting sqref="F155">
    <cfRule type="containsText" dxfId="28" priority="2" operator="containsText" text="!">
      <formula>NOT(ISERROR(SEARCH("!",F155)))</formula>
    </cfRule>
    <cfRule type="containsText" dxfId="27" priority="1" operator="containsText" text="✓">
      <formula>NOT(ISERROR(SEARCH("✓",F155)))</formula>
    </cfRule>
  </conditionalFormatting>
  <conditionalFormatting sqref="G15">
    <cfRule type="expression" dxfId="26" priority="49">
      <formula>D15="Select from drop-down list"</formula>
    </cfRule>
    <cfRule type="containsText" dxfId="25" priority="48" operator="containsText" text="✓">
      <formula>NOT(ISERROR(SEARCH("✓",G15)))</formula>
    </cfRule>
  </conditionalFormatting>
  <conditionalFormatting sqref="G17">
    <cfRule type="containsText" dxfId="24" priority="62" operator="containsText" text="✓">
      <formula>NOT(ISERROR(SEARCH("✓",G17)))</formula>
    </cfRule>
    <cfRule type="containsText" dxfId="23" priority="63" operator="containsText" text="!">
      <formula>NOT(ISERROR(SEARCH("!",G17)))</formula>
    </cfRule>
  </conditionalFormatting>
  <conditionalFormatting sqref="H25 H27 H29 H31 H33 H35 G37">
    <cfRule type="expression" dxfId="22" priority="370">
      <formula>D25="Select from drop-down list"</formula>
    </cfRule>
  </conditionalFormatting>
  <conditionalFormatting sqref="H25 H27 H29 H31 H33 H35">
    <cfRule type="containsText" dxfId="21" priority="219" operator="containsText" text="✓">
      <formula>NOT(ISERROR(SEARCH("✓",H25)))</formula>
    </cfRule>
  </conditionalFormatting>
  <conditionalFormatting sqref="H68:H70">
    <cfRule type="expression" dxfId="20" priority="21">
      <formula>E68="Select from drop-down list"</formula>
    </cfRule>
    <cfRule type="containsText" dxfId="19" priority="20" operator="containsText" text="✓">
      <formula>NOT(ISERROR(SEARCH("✓",H68)))</formula>
    </cfRule>
  </conditionalFormatting>
  <conditionalFormatting sqref="H74">
    <cfRule type="containsText" dxfId="18" priority="24" operator="containsText" text="✓">
      <formula>NOT(ISERROR(SEARCH("✓",H74)))</formula>
    </cfRule>
    <cfRule type="expression" dxfId="17" priority="25">
      <formula>E74="Select from drop-down list"</formula>
    </cfRule>
  </conditionalFormatting>
  <conditionalFormatting sqref="H93:H97">
    <cfRule type="containsText" dxfId="16" priority="247" operator="containsText" text="Please review your entry to ensure that the total number of days spent physically in Ireland (including travel) and the number of days worked outside Ireland do not exceed the total number of days worked">
      <formula>NOT(ISERROR(SEARCH("Please review your entry to ensure that the total number of days spent physically in Ireland (including travel) and the number of days worked outside Ireland do not exceed the total number of days worked",H93)))</formula>
    </cfRule>
    <cfRule type="cellIs" dxfId="15" priority="328" operator="equal">
      <formula>"PhD examiners are entitled to an examination fee of €216.00 only"</formula>
    </cfRule>
    <cfRule type="cellIs" dxfId="14" priority="329" operator="equal">
      <formula>"Can't Claim Extern Examiner Fee if paid for PhD Examiner Fee"</formula>
    </cfRule>
    <cfRule type="containsText" dxfId="13" priority="285" operator="containsText" text="The combined number of days worked in the Republic of Ireland (including travel) and the number of days worked outside of the Republic of Ireland should not exceed the total number of days worked by the external examiner">
      <formula>NOT(ISERROR(SEARCH("The combined number of days worked in the Republic of Ireland (including travel) and the number of days worked outside of the Republic of Ireland should not exceed the total number of days worked by the external examiner",H93)))</formula>
    </cfRule>
  </conditionalFormatting>
  <conditionalFormatting sqref="H94:H97">
    <cfRule type="containsText" dxfId="12" priority="244" operator="containsText" text="Can't Claim Extern Examiner Fee if paid for PhD/MD Examiner Fee">
      <formula>NOT(ISERROR(SEARCH("Can't Claim Extern Examiner Fee if paid for PhD/MD Examiner Fee",H94)))</formula>
    </cfRule>
  </conditionalFormatting>
  <conditionalFormatting sqref="H107">
    <cfRule type="containsText" dxfId="11" priority="7" operator="containsText" text="Ignore this section and proceed to Step 5">
      <formula>NOT(ISERROR(SEARCH("Ignore this section and proceed to Step 5",H107)))</formula>
    </cfRule>
    <cfRule type="containsText" dxfId="10" priority="123" operator="containsText" text="✓">
      <formula>NOT(ISERROR(SEARCH("✓",H107)))</formula>
    </cfRule>
    <cfRule type="containsText" dxfId="9" priority="124" operator="containsText" text="!">
      <formula>NOT(ISERROR(SEARCH("!",H107)))</formula>
    </cfRule>
  </conditionalFormatting>
  <conditionalFormatting sqref="H109:H110">
    <cfRule type="expression" dxfId="8" priority="15">
      <formula>E109="Select from drop-down list"</formula>
    </cfRule>
    <cfRule type="containsText" dxfId="7" priority="14" operator="containsText" text="✓">
      <formula>NOT(ISERROR(SEARCH("✓",H109)))</formula>
    </cfRule>
  </conditionalFormatting>
  <conditionalFormatting sqref="H121">
    <cfRule type="containsText" dxfId="6" priority="38" operator="containsText" text="!">
      <formula>NOT(ISERROR(SEARCH("!",H121)))</formula>
    </cfRule>
    <cfRule type="containsText" dxfId="5" priority="37" operator="containsText" text="✓">
      <formula>NOT(ISERROR(SEARCH("✓",H121)))</formula>
    </cfRule>
  </conditionalFormatting>
  <conditionalFormatting sqref="H123">
    <cfRule type="expression" dxfId="4" priority="13">
      <formula>E123="Select from drop-down list"</formula>
    </cfRule>
    <cfRule type="containsText" dxfId="3" priority="12" operator="containsText" text="✓">
      <formula>NOT(ISERROR(SEARCH("✓",H123)))</formula>
    </cfRule>
  </conditionalFormatting>
  <conditionalFormatting sqref="H153">
    <cfRule type="containsText" dxfId="2" priority="68" operator="containsText" text="✓">
      <formula>NOT(ISERROR(SEARCH("✓",H153)))</formula>
    </cfRule>
    <cfRule type="expression" dxfId="1" priority="69">
      <formula>E153="Select from drop-down list"</formula>
    </cfRule>
  </conditionalFormatting>
  <conditionalFormatting sqref="I139:J148">
    <cfRule type="containsText" dxfId="0" priority="34" operator="containsText" text="Accommodation exceeds Irish tax-free overnight allowance rate">
      <formula>NOT(ISERROR(SEARCH("Accommodation exceeds Irish tax-free overnight allowance rate",I139)))</formula>
    </cfRule>
  </conditionalFormatting>
  <dataValidations xWindow="557" yWindow="568" count="13">
    <dataValidation type="textLength" allowBlank="1" showInputMessage="1" showErrorMessage="1" errorTitle="Must be 7 digits &amp; 1 or 2 letter" error="A PPS number must have 7 numbers followed by 1 or 2 letters. Check Social Welfare or Revenue documents for this number." promptTitle="Mandatory for Tax Residents" prompt="A PPS number is mandatory for Tax Residents to ensure they are reported to Revenue and taxed correctly under this number. Non-Tax Residents with no PPS number - please see further information on link in Step 1, Q.3" sqref="B62" xr:uid="{6954A605-95B7-4D83-B1B9-A219EE0424A6}">
      <formula1>8</formula1>
      <formula2>9</formula2>
    </dataValidation>
    <dataValidation type="custom" operator="equal" allowBlank="1" showInputMessage="1" showErrorMessage="1" errorTitle="Must be 6 digits" error="Payroll ID must be a 6-digit number" promptTitle="Enter Payroll ID Number" prompt="If you were paid before via University of Galway payroll, your payroll ID number is required for payment." sqref="E33" xr:uid="{1E2B416F-B414-4775-A2EF-775D2CEF2E6E}">
      <formula1>AND(LEN(E33)=6, ISNUMBER(VALUE(E33)))</formula1>
    </dataValidation>
    <dataValidation type="whole" operator="lessThan" allowBlank="1" showInputMessage="1" showErrorMessage="1" promptTitle="Enter the number of days worked" prompt="Please enter the number of days worked, including both the days worked in the Ireland (including travel) and the days worked in your home country (outside Ireland). Ensure that the entered number corresponds to the actual total number of days worked." sqref="D93:D97" xr:uid="{307678FB-35F4-4D04-9D0D-FC283D75521F}">
      <formula1>101</formula1>
    </dataValidation>
    <dataValidation type="date" allowBlank="1" showInputMessage="1" showErrorMessage="1" sqref="G181" xr:uid="{F4210E9D-2C45-4F09-9400-F9C37815EBBE}">
      <formula1>1/1/2022</formula1>
      <formula2>TODAY()</formula2>
    </dataValidation>
    <dataValidation type="decimal" allowBlank="1" showInputMessage="1" showErrorMessage="1" error="Field restricted to decimals" prompt="Field restricted to decimals" sqref="E139:E148" xr:uid="{373B422B-55A1-49DB-9F7A-9D2A3CB87665}">
      <formula1>0.1</formula1>
      <formula2>1000</formula2>
    </dataValidation>
    <dataValidation type="list" allowBlank="1" showInputMessage="1" showErrorMessage="1" sqref="E17:F17" xr:uid="{EA9F3EBF-E716-4147-9885-5048D99E0DA4}">
      <formula1>"Select from dropdown list, Yes, No"</formula1>
    </dataValidation>
    <dataValidation type="time" allowBlank="1" showInputMessage="1" showErrorMessage="1" sqref="G113" xr:uid="{B9D1C8A9-2D31-408B-94D4-688CC82AB02A}">
      <formula1>0</formula1>
      <formula2>0.999305555555556</formula2>
    </dataValidation>
    <dataValidation type="date" allowBlank="1" showInputMessage="1" showErrorMessage="1" errorTitle="Enter Valid DOB" error="1. Date Format DD-MM-YY_x000a_2. Can't enter future dates for payment." promptTitle="Enter Valid DOB" prompt="1. Date Format DD-MM-YY_x000a_2. Can't enter future dates for payment." sqref="B51:C51" xr:uid="{C08ED9F3-DBE7-4038-894D-6E3AE51800E9}">
      <formula1>1/1/1920</formula1>
      <formula2>TODAY()</formula2>
    </dataValidation>
    <dataValidation type="date" allowBlank="1" showInputMessage="1" showErrorMessage="1" errorTitle="Error / Earráid" error="1. Date Format DD-MM-YY_x000a_2. Can't enter future dates for payment._x000a__x000a_1. Formáid an Dáta LL-MM-BB_x000a_2. Ní féidir dátaí amach anseo a chur isteach le haghaidh íocaíochta." promptTitle="Input One Date Per Line" prompt="1. Date Format DD-MM-YY_x000a_2. Can't enter future dates for payment._x000a_" sqref="C93:C97" xr:uid="{4CF67342-1B5B-4995-AED9-E501D800DC2C}">
      <formula1>44197</formula1>
      <formula2>TODAY()</formula2>
    </dataValidation>
    <dataValidation type="date" allowBlank="1" showInputMessage="1" showErrorMessage="1" error="The arrival date cannot be before January 1, 2025_x000a_and in the future" promptTitle="Arrival Date" prompt="The arrival date cannot be before January 1, 2025_x000a_and in the future" sqref="D113" xr:uid="{3E26F48B-4FC1-423A-879F-950E242D870C}">
      <formula1>1/1/2025</formula1>
      <formula2>TODAY()</formula2>
    </dataValidation>
    <dataValidation type="date" operator="greaterThanOrEqual" allowBlank="1" showInputMessage="1" showErrorMessage="1" error="The departure date must be on or after the arrival date and cannot be in the past" promptTitle="Departure Date" prompt="The departure date must be on or after the arrival date and cannot be in the past" sqref="D116" xr:uid="{68FE8843-2A33-4060-8B6E-C845C5F23B7A}">
      <formula1>D113</formula1>
    </dataValidation>
    <dataValidation type="date" allowBlank="1" showInputMessage="1" showErrorMessage="1" errorTitle="Error / Earráid" error="1. Date Format DD-MM-YYYY_x000a_2. Can't enter future dates for payment._x000a__x000a_1. Formáid an Dáta LL-MM-BBBB_x000a_2. Ní féidir dátaí amach anseo a chur isteach le haghaidh íocaíochta." promptTitle="Input One Date Per Line" prompt="1. Date Format DD-MM-YYYY_x000a_2. Can't enter future dates for payment._x000a_" sqref="C139:C148 F139:F148 C158" xr:uid="{62055A88-C12B-4645-9C84-40F65878CA8F}">
      <formula1>45658</formula1>
      <formula2>TODAY()</formula2>
    </dataValidation>
    <dataValidation operator="greaterThanOrEqual" allowBlank="1" showInputMessage="1" showErrorMessage="1" promptTitle="Exchange Rate Rule:" prompt="_x000a_- Enter exchange rate _x000a__x000a_or _x000a__x000a_- 1.0 for Euro expenses" sqref="G139:G148" xr:uid="{FBF64EDE-9212-4F49-AD11-2C7F16B17B6A}"/>
  </dataValidations>
  <hyperlinks>
    <hyperlink ref="F187" r:id="rId1" display="payroll@nuigalway.ie" xr:uid="{00000000-0004-0000-0000-000000000000}"/>
    <hyperlink ref="F188" r:id="rId2" display="ap@universityofgalway.ie" xr:uid="{00000000-0004-0000-0000-000001000000}"/>
    <hyperlink ref="G132" r:id="rId3" xr:uid="{65B03FEE-5FBF-4298-A252-53304ADB91A3}"/>
    <hyperlink ref="F188:H188" r:id="rId4" display="accountspayable@universityofgalway.ie" xr:uid="{8AB24233-1AAD-44EF-A8C1-4D515F3158F5}"/>
    <hyperlink ref="A8:H8" r:id="rId5" display="Quality Programme Reviews are carried out locally by academic units e.g. Schools, in line with QA006 Review of Taught Programmes" xr:uid="{16818F1E-83B9-4195-A1F1-96951E00D118}"/>
    <hyperlink ref="E105:H105" r:id="rId6" display="https://www.universityofgalway.ie/financial-accounting/policiesprocedures/" xr:uid="{103077D9-D62F-49F6-A29B-6FD0CA77D56D}"/>
    <hyperlink ref="A105:C105" r:id="rId7" display="https://www.universityofgalway.ie/exams/staff-invigliators-external/external-examiners/" xr:uid="{0CCCE01F-9C25-45A9-8456-D5FEA84F66BA}"/>
    <hyperlink ref="B100" r:id="rId8" xr:uid="{56219363-9024-45F2-B0B0-B14E25C04D02}"/>
    <hyperlink ref="F100" r:id="rId9" xr:uid="{4C539DB4-B36E-410C-A04D-52ED4886E993}"/>
    <hyperlink ref="D100" r:id="rId10" xr:uid="{990C7B18-2100-4483-ABFC-CCBB1FF86C21}"/>
    <hyperlink ref="C100" r:id="rId11" xr:uid="{01E69610-ABDE-45FA-BD7C-9D5E0BF89B81}"/>
    <hyperlink ref="C18:D18" r:id="rId12" display="https://www.universityofgalway.ie/quality/pnp/" xr:uid="{E2C70D7F-E56D-4F6A-BE1E-0008BC07F181}"/>
    <hyperlink ref="F18:G18" r:id="rId13" display="https://www.universityofgalway.ie/financial-accounting/policiesprocedures/" xr:uid="{DD7D4139-2001-4179-9CBB-D846E793A792}"/>
    <hyperlink ref="H40" location="Instructions!A8" display="Instructions" xr:uid="{80434986-43A2-429A-AD89-73D3F84C628D}"/>
    <hyperlink ref="H23" location="Instructions!A1" display="Instructions" xr:uid="{F1E5CC51-26DF-4A2B-A8AB-8F781319FCC0}"/>
    <hyperlink ref="H44" location="Instructions!A8" display="Instructions" xr:uid="{A5F63855-08D7-4363-8F78-09BECAEB9DF8}"/>
    <hyperlink ref="B61:C61" r:id="rId14" display="Click here for information about being taxed without a PPSN or for the steps to apply for a PPSN" xr:uid="{0286BFAF-0B28-4F55-803D-6258A4866469}"/>
    <hyperlink ref="D61" r:id="rId15" xr:uid="{A6AC73D5-0F13-46BB-B474-462901F677F7}"/>
    <hyperlink ref="H83" location="Instructions!A8" display="Instructions" xr:uid="{98CA4F87-B382-4ABE-9330-F9BBCB7644BB}"/>
    <hyperlink ref="A129:H129" location="Expenses!A6" display="Please refer to the 'Expenses' tab for details about the reimbursement policy regarding accommodation and subsistence (click here)" xr:uid="{FE6E1BEB-4018-41C3-A4C1-F6893CB4F221}"/>
    <hyperlink ref="A153:C153" r:id="rId16" display="https://www.universityofgalway.ie/financial-accounting/policiesprocedures/" xr:uid="{FDA0F14C-DBB5-410A-B386-5291919A5B01}"/>
  </hyperlinks>
  <printOptions horizontalCentered="1"/>
  <pageMargins left="0.70866141732283472" right="0.70866141732283472" top="0.74803149606299213" bottom="0.74803149606299213" header="0.31496062992125984" footer="0.31496062992125984"/>
  <pageSetup scale="19" fitToHeight="2" orientation="portrait" r:id="rId17"/>
  <drawing r:id="rId18"/>
  <extLst>
    <ext xmlns:x14="http://schemas.microsoft.com/office/spreadsheetml/2009/9/main" uri="{78C0D931-6437-407d-A8EE-F0AAD7539E65}">
      <x14:conditionalFormattings>
        <x14:conditionalFormatting xmlns:xm="http://schemas.microsoft.com/office/excel/2006/main">
          <x14:cfRule type="cellIs" priority="325" operator="equal" id="{04527B53-9E0A-411E-A506-C26B18726FD0}">
            <xm:f>Sheet1!$E$39</xm:f>
            <x14:dxf>
              <font>
                <b/>
                <i val="0"/>
                <u/>
                <color auto="1"/>
              </font>
              <fill>
                <patternFill>
                  <bgColor rgb="FFFF0000"/>
                </patternFill>
              </fill>
            </x14:dxf>
          </x14:cfRule>
          <x14:cfRule type="cellIs" priority="324" operator="equal" id="{C6D12DB7-212F-4A93-85B6-CDF0904BA876}">
            <xm:f>Sheet1!$E$37</xm:f>
            <x14:dxf>
              <font>
                <b/>
                <i val="0"/>
                <u/>
              </font>
              <fill>
                <patternFill patternType="solid">
                  <bgColor rgb="FFFFC000"/>
                </patternFill>
              </fill>
            </x14:dxf>
          </x14:cfRule>
          <x14:cfRule type="cellIs" priority="312" operator="equal" id="{483FC81E-70EF-4106-A28E-73DA95E0F7BF}">
            <xm:f>Sheet1!$E$38</xm:f>
            <x14:dxf>
              <fill>
                <patternFill>
                  <bgColor rgb="FF00B050"/>
                </patternFill>
              </fill>
            </x14:dxf>
          </x14:cfRule>
          <xm:sqref>A38:A39 A43</xm:sqref>
        </x14:conditionalFormatting>
      </x14:conditionalFormattings>
    </ext>
    <ext xmlns:x14="http://schemas.microsoft.com/office/spreadsheetml/2009/9/main" uri="{CCE6A557-97BC-4b89-ADB6-D9C93CAAB3DF}">
      <x14:dataValidations xmlns:xm="http://schemas.microsoft.com/office/excel/2006/main" xWindow="557" yWindow="568" count="16">
        <x14:dataValidation type="list" allowBlank="1" showInputMessage="1" showErrorMessage="1" xr:uid="{0F90A987-2563-42B4-A030-FAC419CEFDDA}">
          <x14:formula1>
            <xm:f>Sheet1!$B$22:$B$24</xm:f>
          </x14:formula1>
          <xm:sqref>E31:G31</xm:sqref>
        </x14:dataValidation>
        <x14:dataValidation type="list" allowBlank="1" showInputMessage="1" showErrorMessage="1" xr:uid="{B57BDB87-264A-4ECC-B008-FF91050226A0}">
          <x14:formula1>
            <xm:f>List!$D$124:$D$126</xm:f>
          </x14:formula1>
          <xm:sqref>C78</xm:sqref>
        </x14:dataValidation>
        <x14:dataValidation type="list" allowBlank="1" showInputMessage="1" showErrorMessage="1" xr:uid="{BDF06739-F39F-4731-8306-337F23C56F86}">
          <x14:formula1>
            <xm:f>Sheet1!$B$2:$B$4</xm:f>
          </x14:formula1>
          <xm:sqref>E25:G25</xm:sqref>
        </x14:dataValidation>
        <x14:dataValidation type="list" allowBlank="1" showInputMessage="1" showErrorMessage="1" xr:uid="{D6A1E0BC-6FE0-415B-BEE4-F4BF19CCFF50}">
          <x14:formula1>
            <xm:f>Sheet1!$C$39:$C$42</xm:f>
          </x14:formula1>
          <xm:sqref>F62:G62</xm:sqref>
        </x14:dataValidation>
        <x14:dataValidation type="list" allowBlank="1" showInputMessage="1" showErrorMessage="1" xr:uid="{581674F3-3190-4DC4-A5BD-5588CD3333E4}">
          <x14:formula1>
            <xm:f>List!$D$165:$D$168</xm:f>
          </x14:formula1>
          <xm:sqref>F107</xm:sqref>
        </x14:dataValidation>
        <x14:dataValidation type="list" allowBlank="1" showInputMessage="1" showErrorMessage="1" xr:uid="{EDAC7008-DF2A-4064-9A80-AECE17E55DF7}">
          <x14:formula1>
            <xm:f>ExpensesTypes!$A$2:$A$11</xm:f>
          </x14:formula1>
          <xm:sqref>A134:A137 A139:A148</xm:sqref>
        </x14:dataValidation>
        <x14:dataValidation type="list" allowBlank="1" showInputMessage="1" showErrorMessage="1" xr:uid="{076C0058-0D64-497F-B9E0-22C012B7A96D}">
          <x14:formula1>
            <xm:f>Sheet1!$B$9:$B$11</xm:f>
          </x14:formula1>
          <xm:sqref>E27:G27</xm:sqref>
        </x14:dataValidation>
        <x14:dataValidation type="list" allowBlank="1" showInputMessage="1" showErrorMessage="1" xr:uid="{54CAB01F-E890-4538-879C-50C04080FE5D}">
          <x14:formula1>
            <xm:f>Sheet1!$B$16:$B$18</xm:f>
          </x14:formula1>
          <xm:sqref>E29:G29</xm:sqref>
        </x14:dataValidation>
        <x14:dataValidation type="list" operator="equal" allowBlank="1" showInputMessage="1" showErrorMessage="1" errorTitle="Must be 6 digits" error="Must be 6 digits" promptTitle="For existing" xr:uid="{50E78F91-2FE8-4F4C-BFD4-0AD4704F0666}">
          <x14:formula1>
            <xm:f>Sheet1!$B$32:$B$34</xm:f>
          </x14:formula1>
          <xm:sqref>E35:G35</xm:sqref>
        </x14:dataValidation>
        <x14:dataValidation type="list" allowBlank="1" showInputMessage="1" showErrorMessage="1" xr:uid="{58C810BC-3D07-4ED4-99D3-540756040621}">
          <x14:formula1>
            <xm:f>List!$D$96:$D$99</xm:f>
          </x14:formula1>
          <xm:sqref>B59:C59</xm:sqref>
        </x14:dataValidation>
        <x14:dataValidation type="list" allowBlank="1" showInputMessage="1" showErrorMessage="1" xr:uid="{D00CDA37-921F-45FC-B171-BB5BAE5D20F5}">
          <x14:formula1>
            <xm:f>Currency!$D$2:$D$37</xm:f>
          </x14:formula1>
          <xm:sqref>D134:D137 D139:D148</xm:sqref>
        </x14:dataValidation>
        <x14:dataValidation type="list" allowBlank="1" showInputMessage="1" showErrorMessage="1" xr:uid="{F03FB0C1-CF2E-4354-9D5E-6C29551309BC}">
          <x14:formula1>
            <xm:f>List!$B$165:$B$167</xm:f>
          </x14:formula1>
          <xm:sqref>D125:E125 D155:E155</xm:sqref>
        </x14:dataValidation>
        <x14:dataValidation type="list" allowBlank="1" showInputMessage="1" showErrorMessage="1" xr:uid="{140DE743-9D2B-495C-8C4A-A619F3CC5B9B}">
          <x14:formula1>
            <xm:f>List!$B$165:$B$168</xm:f>
          </x14:formula1>
          <xm:sqref>D127:E127</xm:sqref>
        </x14:dataValidation>
        <x14:dataValidation type="custom" allowBlank="1" showInputMessage="1" showErrorMessage="1" errorTitle=" Not Applicable" error="This entry is only applicable to individuals who are Irish Tax Residents or have travelled to Ireland to carry out duties. Please refer to Q1 &amp; Q2.  " xr:uid="{0D0C165F-F6C5-416C-85F1-1215D1B33AD3}">
          <x14:formula1>
            <xm:f>IF($A$38=Sheet1!E39, IF(AND(D93&lt;=(E93+F93), F93&lt;=D93), F93, D93-F93), 0)</xm:f>
          </x14:formula1>
          <xm:sqref>F93:F97</xm:sqref>
        </x14:dataValidation>
        <x14:dataValidation type="custom" allowBlank="1" showInputMessage="1" showErrorMessage="1" errorTitle=" Not Applicable" error="This entry is only applicable to individuals who are Irish Tax Residents or have travelled to Ireland to carry out duties. Please refer to Q1 &amp; Q2.  " xr:uid="{69A732E7-B942-4CF8-97CC-C3E53B795853}">
          <x14:formula1>
            <xm:f>IF(#REF!=Sheet1!E25, IF(D84&lt;=(E84+F84), E84, D84-E84), 0)</xm:f>
          </x14:formula1>
          <xm:sqref>E96</xm:sqref>
        </x14:dataValidation>
        <x14:dataValidation type="custom" allowBlank="1" showInputMessage="1" showErrorMessage="1" errorTitle=" Not Applicable" error="This entry is only applicable to individuals who are Irish Tax Residents or have travelled to Ireland to carry out duties. Please refer to Q1 &amp; Q2.  " xr:uid="{822A9F96-4FD7-403A-9F2F-C19655DE6889}">
          <x14:formula1>
            <xm:f>IF($A27=Sheet1!E25, IF(D81&lt;=(E81+F81), E81, D81-E81), 0)</xm:f>
          </x14:formula1>
          <xm:sqref>E97 E93:E95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DFAF3-32A4-4D99-BE6A-5B895170F6B6}">
  <sheetPr>
    <tabColor rgb="FFC00000"/>
  </sheetPr>
  <dimension ref="A1:J38"/>
  <sheetViews>
    <sheetView showGridLines="0" workbookViewId="0">
      <pane ySplit="1" topLeftCell="A2" activePane="bottomLeft" state="frozen"/>
      <selection pane="bottomLeft" activeCell="M6" sqref="M6"/>
    </sheetView>
  </sheetViews>
  <sheetFormatPr defaultRowHeight="15.75"/>
  <cols>
    <col min="1" max="1" width="21.77734375" style="159" customWidth="1"/>
    <col min="2" max="2" width="14.21875" style="159" customWidth="1"/>
    <col min="3" max="3" width="16.77734375" style="159" customWidth="1"/>
    <col min="4" max="4" width="16.109375" style="159" customWidth="1"/>
    <col min="5" max="5" width="15.33203125" style="159" customWidth="1"/>
    <col min="6" max="6" width="11.5546875" style="159" customWidth="1"/>
    <col min="7" max="7" width="15.33203125" style="159" customWidth="1"/>
    <col min="8" max="8" width="24.109375" style="159" customWidth="1"/>
  </cols>
  <sheetData>
    <row r="1" spans="1:9" s="193" customFormat="1" ht="33" customHeight="1" thickBot="1">
      <c r="A1" s="190" t="s">
        <v>345</v>
      </c>
      <c r="B1" s="191"/>
      <c r="C1" s="192"/>
      <c r="D1" s="192"/>
      <c r="E1" s="192"/>
      <c r="F1" s="192"/>
      <c r="G1" s="555" t="s">
        <v>346</v>
      </c>
      <c r="H1" s="556"/>
    </row>
    <row r="2" spans="1:9" ht="36" customHeight="1">
      <c r="A2" s="557" t="s">
        <v>530</v>
      </c>
      <c r="B2" s="558"/>
      <c r="C2" s="558"/>
      <c r="D2" s="558"/>
      <c r="E2" s="558"/>
      <c r="F2" s="558"/>
      <c r="G2" s="558"/>
      <c r="H2" s="559"/>
    </row>
    <row r="3" spans="1:9" s="194" customFormat="1" ht="30.75" customHeight="1">
      <c r="A3" s="560" t="s">
        <v>298</v>
      </c>
      <c r="B3" s="560"/>
      <c r="C3" s="560"/>
      <c r="D3"/>
      <c r="E3"/>
      <c r="F3" s="560" t="s">
        <v>196</v>
      </c>
      <c r="G3" s="560"/>
      <c r="H3" s="560"/>
    </row>
    <row r="4" spans="1:9" ht="43.5" customHeight="1">
      <c r="A4" s="561" t="s">
        <v>445</v>
      </c>
      <c r="B4" s="562"/>
      <c r="C4" s="562"/>
      <c r="D4" s="562"/>
      <c r="E4" s="562"/>
      <c r="F4" s="562"/>
      <c r="G4" s="562"/>
      <c r="H4" s="563"/>
    </row>
    <row r="5" spans="1:9" ht="6.75" customHeight="1">
      <c r="A5" s="252"/>
      <c r="B5" s="253"/>
      <c r="C5" s="253"/>
      <c r="D5" s="253"/>
      <c r="E5" s="253"/>
      <c r="F5" s="253"/>
      <c r="G5" s="253"/>
      <c r="H5" s="254"/>
    </row>
    <row r="6" spans="1:9" ht="41.25" customHeight="1">
      <c r="A6" s="561" t="s">
        <v>299</v>
      </c>
      <c r="B6" s="562"/>
      <c r="C6" s="562"/>
      <c r="D6" s="562"/>
      <c r="E6" s="562"/>
      <c r="F6" s="562"/>
      <c r="G6" s="562"/>
      <c r="H6" s="563"/>
    </row>
    <row r="7" spans="1:9" ht="52.5" customHeight="1">
      <c r="A7" s="564" t="s">
        <v>508</v>
      </c>
      <c r="B7" s="565"/>
      <c r="C7" s="565"/>
      <c r="D7" s="565"/>
      <c r="E7" s="565"/>
      <c r="F7" s="565"/>
      <c r="G7" s="565"/>
      <c r="H7" s="566"/>
    </row>
    <row r="8" spans="1:9" ht="36" customHeight="1">
      <c r="A8" s="561" t="s">
        <v>531</v>
      </c>
      <c r="B8" s="562"/>
      <c r="C8" s="562"/>
      <c r="D8" s="562"/>
      <c r="E8" s="562"/>
      <c r="F8" s="562"/>
      <c r="G8" s="562"/>
      <c r="H8" s="563"/>
    </row>
    <row r="9" spans="1:9" ht="25.5" customHeight="1">
      <c r="A9" s="567" t="s">
        <v>197</v>
      </c>
      <c r="B9" s="568"/>
      <c r="C9" s="568"/>
      <c r="D9" s="568"/>
      <c r="E9" s="569" t="s">
        <v>198</v>
      </c>
      <c r="F9" s="569"/>
      <c r="G9" s="569"/>
      <c r="H9" s="570"/>
    </row>
    <row r="10" spans="1:9" ht="131.25" customHeight="1">
      <c r="A10" s="551" t="s">
        <v>528</v>
      </c>
      <c r="B10" s="552"/>
      <c r="C10" s="552"/>
      <c r="D10" s="552"/>
      <c r="E10" s="553" t="s">
        <v>515</v>
      </c>
      <c r="F10" s="553"/>
      <c r="G10" s="553"/>
      <c r="H10" s="554"/>
    </row>
    <row r="11" spans="1:9" ht="33.75" customHeight="1">
      <c r="A11" s="561" t="s">
        <v>147</v>
      </c>
      <c r="B11" s="562"/>
      <c r="C11" s="562"/>
      <c r="D11" s="562"/>
      <c r="E11" s="562"/>
      <c r="F11" s="562"/>
      <c r="G11" s="562"/>
      <c r="H11" s="563"/>
    </row>
    <row r="12" spans="1:9" ht="36.75" customHeight="1">
      <c r="A12" s="573" t="s">
        <v>366</v>
      </c>
      <c r="B12" s="574"/>
      <c r="C12" s="574"/>
      <c r="D12" s="574"/>
      <c r="E12" s="574"/>
      <c r="F12" s="574"/>
      <c r="G12" s="574"/>
      <c r="H12" s="575"/>
    </row>
    <row r="13" spans="1:9" ht="330.75" customHeight="1">
      <c r="A13" s="576" t="s">
        <v>518</v>
      </c>
      <c r="B13" s="577"/>
      <c r="C13" s="577"/>
      <c r="D13" s="577"/>
      <c r="E13" s="577"/>
      <c r="F13" s="577"/>
      <c r="G13" s="577"/>
      <c r="H13" s="578"/>
    </row>
    <row r="14" spans="1:9" ht="72.75" customHeight="1">
      <c r="A14" s="600" t="s">
        <v>517</v>
      </c>
      <c r="B14" s="601"/>
      <c r="C14" s="601"/>
      <c r="D14" s="601"/>
      <c r="E14" s="601"/>
      <c r="F14" s="601"/>
      <c r="G14" s="601"/>
      <c r="H14" s="602"/>
    </row>
    <row r="15" spans="1:9" ht="33" customHeight="1">
      <c r="A15" s="564" t="s">
        <v>347</v>
      </c>
      <c r="B15" s="565"/>
      <c r="C15" s="565"/>
      <c r="D15" s="565"/>
      <c r="E15" s="565"/>
      <c r="F15" s="579" t="s">
        <v>148</v>
      </c>
      <c r="G15" s="579"/>
      <c r="H15" s="580"/>
      <c r="I15" s="162"/>
    </row>
    <row r="16" spans="1:9" ht="42.75" customHeight="1">
      <c r="A16" s="564" t="s">
        <v>348</v>
      </c>
      <c r="B16" s="565"/>
      <c r="C16" s="565"/>
      <c r="D16" s="565"/>
      <c r="E16" s="565"/>
      <c r="F16" s="579" t="s">
        <v>149</v>
      </c>
      <c r="G16" s="579"/>
      <c r="H16" s="580"/>
      <c r="I16" s="162"/>
    </row>
    <row r="17" spans="1:10" ht="60" customHeight="1">
      <c r="A17" s="581" t="s">
        <v>349</v>
      </c>
      <c r="B17" s="582"/>
      <c r="C17" s="582"/>
      <c r="D17" s="582"/>
      <c r="E17" s="582"/>
      <c r="F17" s="583" t="s">
        <v>150</v>
      </c>
      <c r="G17" s="583"/>
      <c r="H17" s="584"/>
      <c r="I17" s="162"/>
    </row>
    <row r="18" spans="1:10" ht="6.75" customHeight="1">
      <c r="A18" s="195"/>
      <c r="B18" s="196"/>
      <c r="C18" s="196"/>
      <c r="D18" s="196"/>
      <c r="E18" s="196"/>
      <c r="F18" s="197"/>
      <c r="G18" s="197"/>
      <c r="H18" s="198"/>
      <c r="I18" s="162"/>
    </row>
    <row r="19" spans="1:10" ht="17.25" customHeight="1">
      <c r="A19" s="585" t="s">
        <v>529</v>
      </c>
      <c r="B19" s="586"/>
      <c r="C19" s="586"/>
      <c r="D19" s="586"/>
      <c r="E19" s="586"/>
      <c r="F19" s="586"/>
      <c r="G19" s="586"/>
      <c r="H19" s="587"/>
    </row>
    <row r="20" spans="1:10" ht="34.5" customHeight="1">
      <c r="A20" s="564" t="s">
        <v>516</v>
      </c>
      <c r="B20" s="565"/>
      <c r="C20" s="565"/>
      <c r="D20" s="565"/>
      <c r="E20" s="565"/>
      <c r="F20" s="571" t="s">
        <v>7</v>
      </c>
      <c r="G20" s="571"/>
      <c r="H20" s="572"/>
    </row>
    <row r="21" spans="1:10" ht="29.25" customHeight="1">
      <c r="A21" s="564"/>
      <c r="B21" s="565"/>
      <c r="C21" s="565"/>
      <c r="D21" s="565"/>
      <c r="E21" s="565"/>
      <c r="F21" s="571" t="s">
        <v>318</v>
      </c>
      <c r="G21" s="571"/>
      <c r="H21" s="572"/>
    </row>
    <row r="22" spans="1:10" ht="90" customHeight="1">
      <c r="A22" s="564" t="s">
        <v>519</v>
      </c>
      <c r="B22" s="565"/>
      <c r="C22" s="565"/>
      <c r="D22" s="565"/>
      <c r="E22" s="565"/>
      <c r="F22" s="571" t="s">
        <v>224</v>
      </c>
      <c r="G22" s="571"/>
      <c r="H22" s="572"/>
    </row>
    <row r="23" spans="1:10" ht="58.5" customHeight="1">
      <c r="A23" s="564" t="s">
        <v>350</v>
      </c>
      <c r="B23" s="565"/>
      <c r="C23" s="565"/>
      <c r="D23" s="565"/>
      <c r="E23" s="565"/>
      <c r="F23" s="579" t="s">
        <v>203</v>
      </c>
      <c r="G23" s="579"/>
      <c r="H23" s="580"/>
    </row>
    <row r="24" spans="1:10" ht="112.5" customHeight="1">
      <c r="A24" s="595" t="s">
        <v>520</v>
      </c>
      <c r="B24" s="596"/>
      <c r="C24" s="596"/>
      <c r="D24" s="596"/>
      <c r="E24" s="596"/>
      <c r="F24" s="579" t="s">
        <v>151</v>
      </c>
      <c r="G24" s="579"/>
      <c r="H24" s="580"/>
    </row>
    <row r="25" spans="1:10" ht="48" customHeight="1">
      <c r="A25" s="610" t="s">
        <v>446</v>
      </c>
      <c r="B25" s="611"/>
      <c r="C25" s="611"/>
      <c r="D25" s="611"/>
      <c r="E25" s="611"/>
      <c r="F25" s="611"/>
      <c r="G25" s="611"/>
      <c r="H25" s="612"/>
    </row>
    <row r="26" spans="1:10" ht="29.25" customHeight="1">
      <c r="A26" s="573" t="s">
        <v>447</v>
      </c>
      <c r="B26" s="574"/>
      <c r="C26" s="574"/>
      <c r="D26" s="574"/>
      <c r="E26" s="574"/>
      <c r="F26" s="574"/>
      <c r="G26" s="574"/>
      <c r="H26" s="575"/>
    </row>
    <row r="27" spans="1:10" ht="39" customHeight="1">
      <c r="A27" s="613" t="s">
        <v>351</v>
      </c>
      <c r="B27" s="614"/>
      <c r="C27" s="614"/>
      <c r="D27" s="614"/>
      <c r="E27" s="614"/>
      <c r="F27" s="614"/>
      <c r="G27" s="614"/>
      <c r="H27" s="615"/>
      <c r="I27" s="197"/>
      <c r="J27" s="197"/>
    </row>
    <row r="28" spans="1:10" ht="108.75" customHeight="1">
      <c r="A28" s="588" t="s">
        <v>521</v>
      </c>
      <c r="B28" s="589"/>
      <c r="C28" s="589"/>
      <c r="D28" s="589"/>
      <c r="E28" s="589"/>
      <c r="F28" s="589"/>
      <c r="G28" s="589"/>
      <c r="H28" s="590"/>
      <c r="I28" s="197"/>
      <c r="J28" s="197"/>
    </row>
    <row r="29" spans="1:10" ht="35.25" customHeight="1">
      <c r="A29" s="591" t="s">
        <v>352</v>
      </c>
      <c r="B29" s="592"/>
      <c r="C29" s="592"/>
      <c r="D29" s="592"/>
      <c r="E29" s="592"/>
      <c r="F29" s="593" t="s">
        <v>152</v>
      </c>
      <c r="G29" s="593"/>
      <c r="H29" s="594"/>
    </row>
    <row r="30" spans="1:10" ht="21.75" customHeight="1">
      <c r="A30" s="603" t="s">
        <v>448</v>
      </c>
      <c r="B30" s="604"/>
      <c r="C30" s="604"/>
      <c r="D30" s="604"/>
      <c r="E30" s="604"/>
      <c r="F30" s="604"/>
      <c r="G30" s="604"/>
      <c r="H30" s="605"/>
    </row>
    <row r="31" spans="1:10" ht="13.5" customHeight="1">
      <c r="A31" s="603" t="s">
        <v>455</v>
      </c>
      <c r="B31" s="604"/>
      <c r="C31" s="604"/>
      <c r="D31" s="604"/>
      <c r="E31" s="604"/>
      <c r="F31" s="604"/>
      <c r="G31" s="604"/>
      <c r="H31" s="605"/>
    </row>
    <row r="32" spans="1:10" ht="30" customHeight="1">
      <c r="A32" s="561" t="s">
        <v>353</v>
      </c>
      <c r="B32" s="562"/>
      <c r="C32" s="562"/>
      <c r="D32" s="562"/>
      <c r="E32" s="562"/>
      <c r="F32" s="562"/>
      <c r="G32" s="562"/>
      <c r="H32" s="563"/>
    </row>
    <row r="33" spans="1:8" ht="35.25" customHeight="1">
      <c r="A33" s="564" t="s">
        <v>354</v>
      </c>
      <c r="B33" s="565"/>
      <c r="C33" s="565"/>
      <c r="D33" s="565"/>
      <c r="E33" s="565"/>
      <c r="F33" s="606" t="s">
        <v>355</v>
      </c>
      <c r="G33" s="606"/>
      <c r="H33" s="607"/>
    </row>
    <row r="34" spans="1:8" ht="45" customHeight="1">
      <c r="A34" s="564" t="s">
        <v>356</v>
      </c>
      <c r="B34" s="565"/>
      <c r="C34" s="565"/>
      <c r="D34" s="565"/>
      <c r="E34" s="565"/>
      <c r="F34" s="608" t="s">
        <v>153</v>
      </c>
      <c r="G34" s="608"/>
      <c r="H34" s="609"/>
    </row>
    <row r="35" spans="1:8" ht="83.25" customHeight="1">
      <c r="A35" s="576" t="s">
        <v>357</v>
      </c>
      <c r="B35" s="577"/>
      <c r="C35" s="577"/>
      <c r="D35" s="577"/>
      <c r="E35" s="577"/>
      <c r="F35" s="577"/>
      <c r="G35" s="577"/>
      <c r="H35" s="578"/>
    </row>
    <row r="36" spans="1:8" ht="30" customHeight="1">
      <c r="A36" s="576" t="s">
        <v>358</v>
      </c>
      <c r="B36" s="577"/>
      <c r="C36" s="577"/>
      <c r="D36" s="577"/>
      <c r="E36" s="577"/>
      <c r="F36" s="577"/>
      <c r="G36" s="577"/>
      <c r="H36" s="578"/>
    </row>
    <row r="37" spans="1:8" s="10" customFormat="1" ht="33.75" customHeight="1">
      <c r="A37" s="576" t="s">
        <v>522</v>
      </c>
      <c r="B37" s="577"/>
      <c r="C37" s="577"/>
      <c r="D37" s="577"/>
      <c r="E37" s="577"/>
      <c r="F37" s="577"/>
      <c r="G37" s="577"/>
      <c r="H37" s="578"/>
    </row>
    <row r="38" spans="1:8" ht="22.5" customHeight="1" thickBot="1">
      <c r="A38" s="597" t="s">
        <v>296</v>
      </c>
      <c r="B38" s="598"/>
      <c r="C38" s="598"/>
      <c r="D38" s="598"/>
      <c r="E38" s="598"/>
      <c r="F38" s="598"/>
      <c r="G38" s="598"/>
      <c r="H38" s="599"/>
    </row>
  </sheetData>
  <sheetProtection algorithmName="SHA-512" hashValue="wkRwzWuM3LXGMyEE78I3vcYiOUQNtr6oJaXJbXTH5AkqimGXhHI3lGBVtnazwu1K/bJLwNEkFVwHlak60fH2zA==" saltValue="NcEWZTE+PXqYnU4zCvJ4kg==" spinCount="100000" sheet="1" objects="1" scenarios="1"/>
  <mergeCells count="49">
    <mergeCell ref="A35:H35"/>
    <mergeCell ref="A36:H36"/>
    <mergeCell ref="A37:H37"/>
    <mergeCell ref="A38:H38"/>
    <mergeCell ref="A3:C3"/>
    <mergeCell ref="A14:H14"/>
    <mergeCell ref="A30:H30"/>
    <mergeCell ref="A31:H31"/>
    <mergeCell ref="A32:H32"/>
    <mergeCell ref="A33:E33"/>
    <mergeCell ref="F33:H33"/>
    <mergeCell ref="A34:E34"/>
    <mergeCell ref="F34:H34"/>
    <mergeCell ref="A25:H25"/>
    <mergeCell ref="A26:H26"/>
    <mergeCell ref="A27:H27"/>
    <mergeCell ref="A28:H28"/>
    <mergeCell ref="A29:E29"/>
    <mergeCell ref="F29:H29"/>
    <mergeCell ref="A22:E22"/>
    <mergeCell ref="F22:H22"/>
    <mergeCell ref="A23:E23"/>
    <mergeCell ref="F23:H23"/>
    <mergeCell ref="A24:E24"/>
    <mergeCell ref="F24:H24"/>
    <mergeCell ref="A20:E21"/>
    <mergeCell ref="F20:H20"/>
    <mergeCell ref="F21:H21"/>
    <mergeCell ref="A11:H11"/>
    <mergeCell ref="A12:H12"/>
    <mergeCell ref="A13:H13"/>
    <mergeCell ref="A15:E15"/>
    <mergeCell ref="F15:H15"/>
    <mergeCell ref="A16:E16"/>
    <mergeCell ref="F16:H16"/>
    <mergeCell ref="A17:E17"/>
    <mergeCell ref="F17:H17"/>
    <mergeCell ref="A19:H19"/>
    <mergeCell ref="A10:D10"/>
    <mergeCell ref="E10:H10"/>
    <mergeCell ref="G1:H1"/>
    <mergeCell ref="A2:H2"/>
    <mergeCell ref="F3:H3"/>
    <mergeCell ref="A4:H4"/>
    <mergeCell ref="A6:H6"/>
    <mergeCell ref="A7:H7"/>
    <mergeCell ref="A8:H8"/>
    <mergeCell ref="A9:D9"/>
    <mergeCell ref="E9:H9"/>
  </mergeCells>
  <hyperlinks>
    <hyperlink ref="F15:H15" r:id="rId1" display="Click here for &quot;How to know if you are resident for tax purposes&quot;" xr:uid="{77631242-0ADC-42B0-A93F-4DCC93908FEF}"/>
    <hyperlink ref="F16:H16" r:id="rId2" display="Guidance for tax residents is outlined on this link" xr:uid="{316A7F46-B883-471F-85FE-5EE9161F5CC8}"/>
    <hyperlink ref="F24:H24" r:id="rId3" display="Your Bank Account Details" xr:uid="{6597C9E5-C45D-469D-8ECB-CA996D192766}"/>
    <hyperlink ref="F23:G23" r:id="rId4" display="https://www.universityofgalway.ie/financial-accounting/policiesprocedures/" xr:uid="{D34E2E19-F2F6-4E94-A88E-FD82E8B0FE56}"/>
    <hyperlink ref="F23:H23" r:id="rId5" display="https://www.universityofgalway.ie/payroll/payrollinformation/tax---revenue/how-to-avoid-emergency-or-incorrect-tax/" xr:uid="{662A5D2F-E3DF-47A7-BDB4-BC434DB76D30}"/>
    <hyperlink ref="F29:H29" r:id="rId6" display="XE Currency Converter" xr:uid="{0DA49166-5482-4EAA-A42C-9596F0971084}"/>
    <hyperlink ref="F34:H34" r:id="rId7" display="Log into CorePortal using your campus account credentials to access payslips online" xr:uid="{3A18CE64-67CA-4647-8C67-4F6E4CB5619D}"/>
    <hyperlink ref="A36" r:id="rId8" tooltip="How to apply for PPS number" display="https://www.universityofgalway.ie/payroll/externalexaminersprogrammereviewerssubjectspecialists/non-taxresidentcampusvisitors/howtoapplyforappsn/" xr:uid="{35FFAA9B-623A-49E7-BE3C-495776E18EE1}"/>
    <hyperlink ref="A37" r:id="rId9" location=":~:text=The%20emergency%20rate%20of%20USC,2023)%20applied%20to%20all%20income.&amp;text=John%20started%20a%20new%20job,registered%20the%20job%20with%20Revenue." display="https://www.revenue.ie/en/jobs-and-pensions/emergency-tax/emergency-tax-rules.aspx - :~:text=The%20emergency%20rate%20of%20USC,2023)%20applied%20to%20all%20income.&amp;text=John%20started%20a%20new%20job,registered%20the%20job%20with%20Revenue." xr:uid="{3921D34C-FFF9-4855-8CFD-93A1197CA41B}"/>
    <hyperlink ref="A1" location="'Timesheet - Bileog ama'!A1" display="Timesheet - Bileog ama' tab" xr:uid="{F5C340A7-FB47-4AF7-8FD1-DD750A3E98F2}"/>
    <hyperlink ref="G1" location="Expenses!A1" display="Expenses' tab" xr:uid="{F4E7CC32-C553-4309-86DD-B39AA1FA34E8}"/>
    <hyperlink ref="F17:H17" r:id="rId10" display="Guidance for non-tax residents is outlined on this link" xr:uid="{D0E78EB9-9CBE-412E-9577-9CD2A0FFB8A7}"/>
    <hyperlink ref="F20:H20" r:id="rId11" display="Click here for information about being taxed without a PPSN or for the steps to apply for a PPSN" xr:uid="{9DFFDB5D-50D5-44BA-973E-5D871705FD4F}"/>
    <hyperlink ref="F21:H21" r:id="rId12" display="Income tax" xr:uid="{1C02FACD-1934-463D-8793-FDF3283DC292}"/>
    <hyperlink ref="F22:H22" r:id="rId13" display="https://www.gov.ie/en/publication/14ecbe-the-different-classes-of-pay-related-social-insurance-prsi/" xr:uid="{98255122-AAED-4B36-A7A3-C64ADABD0BC0}"/>
    <hyperlink ref="A27:H27" location="Expenses!N14" display="Reimbursement Limit: If you travel to the Republic of Ireland, you are entitled to claim reimbursement. However, reimbursements cannot exceed the rates applied by the University of Galway (refer to policies and 'Expenses' tab for more details)." xr:uid="{B973ECD3-47A0-4FD7-B0A5-4217A41D8DD8}"/>
    <hyperlink ref="F33" r:id="rId14" display="https://www.universityofgalway.ie/information-solutions-services/servicesforstaff/advicesupport/gettingstarted/" xr:uid="{E6C497FC-A313-416C-8D3F-24622F0FC00D}"/>
    <hyperlink ref="F33:H33" r:id="rId15" display="Getting Started" xr:uid="{CDCC3B48-3209-468E-B2E4-AD323A3E580B}"/>
    <hyperlink ref="A3:B3" r:id="rId16" display="https://www.universityofgalway.ie/quality/pnp/" xr:uid="{54C8FB57-810F-4CFF-A234-1FFE9339128C}"/>
    <hyperlink ref="F3:G3" r:id="rId17" display="https://www.universityofgalway.ie/financial-accounting/policiesprocedures/" xr:uid="{512CD7E9-EE3D-409D-8D47-E28516B1E87D}"/>
  </hyperlinks>
  <pageMargins left="0.7" right="0.7" top="0.75" bottom="0.75" header="0.3" footer="0.3"/>
  <pageSetup paperSize="9" orientation="portrait" r:id="rId18"/>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B5879-CC47-4ABA-8800-90D8CAC1F293}">
  <sheetPr>
    <tabColor rgb="FF0070C0"/>
  </sheetPr>
  <dimension ref="A1:S20"/>
  <sheetViews>
    <sheetView showGridLines="0" workbookViewId="0">
      <pane ySplit="1" topLeftCell="A2" activePane="bottomLeft" state="frozen"/>
      <selection pane="bottomLeft" activeCell="O15" sqref="O15"/>
    </sheetView>
  </sheetViews>
  <sheetFormatPr defaultRowHeight="15.75"/>
  <cols>
    <col min="1" max="14" width="8.88671875" style="125"/>
    <col min="15" max="15" width="24.77734375" style="203" customWidth="1"/>
    <col min="16" max="16384" width="8.88671875" style="134"/>
  </cols>
  <sheetData>
    <row r="1" spans="1:19" s="125" customFormat="1" ht="36.75" customHeight="1" thickBot="1">
      <c r="A1" s="199" t="s">
        <v>359</v>
      </c>
      <c r="B1" s="200"/>
      <c r="C1" s="200"/>
      <c r="L1" s="201"/>
      <c r="M1" s="202" t="s">
        <v>360</v>
      </c>
      <c r="N1" s="201"/>
      <c r="O1" s="203"/>
    </row>
    <row r="2" spans="1:19" ht="45" customHeight="1" thickBot="1">
      <c r="A2" s="630" t="s">
        <v>453</v>
      </c>
      <c r="B2" s="631"/>
      <c r="C2" s="631"/>
      <c r="D2" s="631"/>
      <c r="E2" s="631"/>
      <c r="F2" s="631"/>
      <c r="G2" s="631"/>
      <c r="H2" s="631"/>
      <c r="I2" s="631"/>
      <c r="J2" s="631"/>
      <c r="K2" s="631"/>
      <c r="L2" s="631"/>
      <c r="M2" s="631"/>
      <c r="N2" s="632"/>
    </row>
    <row r="3" spans="1:19" ht="18.75" customHeight="1" thickTop="1">
      <c r="A3" s="642" t="s">
        <v>298</v>
      </c>
      <c r="B3" s="642"/>
      <c r="C3" s="642"/>
      <c r="D3" s="642"/>
      <c r="E3"/>
      <c r="I3" s="642" t="s">
        <v>196</v>
      </c>
      <c r="J3" s="642"/>
      <c r="K3" s="642"/>
      <c r="L3" s="642"/>
      <c r="M3" s="255"/>
      <c r="N3" s="256"/>
    </row>
    <row r="4" spans="1:19" s="205" customFormat="1" ht="44.25" customHeight="1">
      <c r="A4" s="633" t="s">
        <v>523</v>
      </c>
      <c r="B4" s="634"/>
      <c r="C4" s="634"/>
      <c r="D4" s="634"/>
      <c r="E4" s="634"/>
      <c r="F4" s="634"/>
      <c r="G4" s="634"/>
      <c r="H4" s="634"/>
      <c r="I4" s="634"/>
      <c r="J4" s="634"/>
      <c r="K4" s="634"/>
      <c r="L4" s="634"/>
      <c r="M4" s="634"/>
      <c r="N4" s="635"/>
      <c r="O4" s="204"/>
    </row>
    <row r="5" spans="1:19" ht="42" customHeight="1" thickBot="1">
      <c r="A5" s="636" t="s">
        <v>452</v>
      </c>
      <c r="B5" s="637"/>
      <c r="C5" s="637"/>
      <c r="D5" s="637"/>
      <c r="E5" s="637"/>
      <c r="F5" s="637"/>
      <c r="G5" s="637"/>
      <c r="H5" s="637"/>
      <c r="I5" s="637"/>
      <c r="J5" s="637"/>
      <c r="K5" s="637"/>
      <c r="L5" s="637"/>
      <c r="M5" s="637"/>
      <c r="N5" s="638"/>
    </row>
    <row r="6" spans="1:19" s="158" customFormat="1" ht="252.75" customHeight="1" thickTop="1">
      <c r="A6" s="639" t="s">
        <v>536</v>
      </c>
      <c r="B6" s="640"/>
      <c r="C6" s="640"/>
      <c r="D6" s="640"/>
      <c r="E6" s="640"/>
      <c r="F6" s="640"/>
      <c r="G6" s="640"/>
      <c r="H6" s="640"/>
      <c r="I6" s="640"/>
      <c r="J6" s="640"/>
      <c r="K6" s="640"/>
      <c r="L6" s="640"/>
      <c r="M6" s="640"/>
      <c r="N6" s="641"/>
    </row>
    <row r="7" spans="1:19" s="158" customFormat="1" ht="21" customHeight="1">
      <c r="A7" s="645" t="s">
        <v>361</v>
      </c>
      <c r="B7" s="645"/>
      <c r="C7" s="645"/>
      <c r="D7" s="645"/>
      <c r="E7" s="645"/>
      <c r="F7" s="645"/>
      <c r="G7" s="645"/>
      <c r="H7" s="645"/>
      <c r="I7" s="645"/>
      <c r="J7" s="645"/>
      <c r="K7" s="645"/>
      <c r="L7" s="645"/>
      <c r="M7" s="645"/>
      <c r="N7" s="206"/>
      <c r="O7" s="207"/>
    </row>
    <row r="8" spans="1:19" ht="42" customHeight="1" thickBot="1">
      <c r="A8" s="636" t="s">
        <v>154</v>
      </c>
      <c r="B8" s="637"/>
      <c r="C8" s="637"/>
      <c r="D8" s="637"/>
      <c r="E8" s="637"/>
      <c r="F8" s="637"/>
      <c r="G8" s="637"/>
      <c r="H8" s="637"/>
      <c r="I8" s="637"/>
      <c r="J8" s="637"/>
      <c r="K8" s="637"/>
      <c r="L8" s="637"/>
      <c r="M8" s="637"/>
      <c r="N8" s="638"/>
    </row>
    <row r="9" spans="1:19" ht="36" customHeight="1" thickTop="1">
      <c r="A9" s="639" t="s">
        <v>534</v>
      </c>
      <c r="B9" s="643"/>
      <c r="C9" s="643"/>
      <c r="D9" s="643"/>
      <c r="E9" s="643"/>
      <c r="F9" s="643"/>
      <c r="G9" s="643"/>
      <c r="H9" s="643"/>
      <c r="I9" s="643"/>
      <c r="J9" s="643"/>
      <c r="K9" s="643"/>
      <c r="L9" s="643"/>
      <c r="M9" s="643"/>
      <c r="N9" s="644"/>
    </row>
    <row r="10" spans="1:19" ht="31.5" customHeight="1">
      <c r="A10" s="633" t="s">
        <v>533</v>
      </c>
      <c r="B10" s="634"/>
      <c r="C10" s="634"/>
      <c r="D10" s="634"/>
      <c r="E10" s="634"/>
      <c r="F10" s="634"/>
      <c r="G10" s="634"/>
      <c r="H10" s="634"/>
      <c r="I10" s="634"/>
      <c r="J10" s="634"/>
      <c r="K10" s="634"/>
      <c r="L10" s="634"/>
      <c r="M10" s="634"/>
      <c r="N10" s="635"/>
    </row>
    <row r="11" spans="1:19" ht="66.75" customHeight="1">
      <c r="A11" s="619" t="s">
        <v>532</v>
      </c>
      <c r="B11" s="620"/>
      <c r="C11" s="620"/>
      <c r="D11" s="620"/>
      <c r="E11" s="620"/>
      <c r="F11" s="620"/>
      <c r="G11" s="620"/>
      <c r="H11" s="620"/>
      <c r="I11" s="620"/>
      <c r="J11" s="620"/>
      <c r="K11" s="620"/>
      <c r="L11" s="620"/>
      <c r="M11" s="620"/>
      <c r="N11" s="629"/>
      <c r="O11" s="208"/>
      <c r="S11" s="157"/>
    </row>
    <row r="12" spans="1:19" ht="28.5" customHeight="1">
      <c r="A12" s="209" t="s">
        <v>362</v>
      </c>
      <c r="B12" s="210"/>
      <c r="C12" s="210"/>
      <c r="D12" s="210"/>
      <c r="E12" s="210"/>
      <c r="F12" s="210"/>
      <c r="G12" s="210"/>
      <c r="H12" s="210"/>
      <c r="I12" s="210"/>
      <c r="J12" s="210"/>
      <c r="K12" s="210"/>
      <c r="L12" s="210"/>
      <c r="M12" s="210"/>
      <c r="N12" s="211"/>
      <c r="O12" s="208"/>
      <c r="S12" s="157"/>
    </row>
    <row r="13" spans="1:19" ht="33" customHeight="1" thickBot="1">
      <c r="A13" s="636" t="s">
        <v>155</v>
      </c>
      <c r="B13" s="637"/>
      <c r="C13" s="637"/>
      <c r="D13" s="637"/>
      <c r="E13" s="637"/>
      <c r="F13" s="637"/>
      <c r="G13" s="637"/>
      <c r="H13" s="637"/>
      <c r="I13" s="637"/>
      <c r="J13" s="637"/>
      <c r="K13" s="637"/>
      <c r="L13" s="637"/>
      <c r="M13" s="637"/>
      <c r="N13" s="638"/>
    </row>
    <row r="14" spans="1:19" ht="52.5" customHeight="1" thickTop="1">
      <c r="A14" s="633" t="s">
        <v>363</v>
      </c>
      <c r="B14" s="634"/>
      <c r="C14" s="634"/>
      <c r="D14" s="634"/>
      <c r="E14" s="634"/>
      <c r="F14" s="634"/>
      <c r="G14" s="634"/>
      <c r="H14" s="634"/>
      <c r="I14" s="634"/>
      <c r="J14" s="634"/>
      <c r="K14" s="634"/>
      <c r="L14" s="621" t="s">
        <v>524</v>
      </c>
      <c r="M14" s="621"/>
      <c r="N14" s="622"/>
    </row>
    <row r="15" spans="1:19" ht="75.75" customHeight="1">
      <c r="A15" s="619" t="s">
        <v>527</v>
      </c>
      <c r="B15" s="620"/>
      <c r="C15" s="620"/>
      <c r="D15" s="620"/>
      <c r="E15" s="620"/>
      <c r="F15" s="620"/>
      <c r="G15" s="620"/>
      <c r="H15" s="620"/>
      <c r="I15" s="620"/>
      <c r="J15" s="620"/>
      <c r="K15" s="620"/>
      <c r="L15" s="621" t="s">
        <v>525</v>
      </c>
      <c r="M15" s="621"/>
      <c r="N15" s="622"/>
    </row>
    <row r="16" spans="1:19" ht="71.25" customHeight="1">
      <c r="A16" s="619" t="s">
        <v>526</v>
      </c>
      <c r="B16" s="620"/>
      <c r="C16" s="620"/>
      <c r="D16" s="620"/>
      <c r="E16" s="620"/>
      <c r="F16" s="620"/>
      <c r="G16" s="620"/>
      <c r="H16" s="620"/>
      <c r="I16" s="620"/>
      <c r="J16" s="620"/>
      <c r="K16" s="620"/>
      <c r="L16" s="620"/>
      <c r="M16" s="620"/>
      <c r="N16" s="629"/>
    </row>
    <row r="17" spans="1:14">
      <c r="A17" s="623" t="s">
        <v>502</v>
      </c>
      <c r="B17" s="624"/>
      <c r="C17" s="624"/>
      <c r="D17" s="624"/>
      <c r="E17" s="624"/>
      <c r="F17" s="624" t="s">
        <v>24</v>
      </c>
      <c r="G17" s="624"/>
      <c r="H17" s="624"/>
      <c r="I17" s="624"/>
      <c r="J17" s="624"/>
      <c r="K17" s="624"/>
      <c r="L17" s="624"/>
      <c r="M17" s="624"/>
      <c r="N17" s="625"/>
    </row>
    <row r="18" spans="1:14">
      <c r="A18" s="626" t="s">
        <v>34</v>
      </c>
      <c r="B18" s="627"/>
      <c r="C18" s="627"/>
      <c r="D18" s="627"/>
      <c r="E18" s="627"/>
      <c r="F18" s="627" t="s">
        <v>499</v>
      </c>
      <c r="G18" s="627"/>
      <c r="H18" s="627"/>
      <c r="I18" s="627"/>
      <c r="J18" s="627"/>
      <c r="K18" s="627"/>
      <c r="L18" s="627"/>
      <c r="M18" s="627"/>
      <c r="N18" s="628"/>
    </row>
    <row r="19" spans="1:14">
      <c r="A19" s="626" t="s">
        <v>35</v>
      </c>
      <c r="B19" s="627"/>
      <c r="C19" s="627"/>
      <c r="D19" s="627"/>
      <c r="E19" s="627"/>
      <c r="F19" s="627" t="s">
        <v>26</v>
      </c>
      <c r="G19" s="627"/>
      <c r="H19" s="627"/>
      <c r="I19" s="627"/>
      <c r="J19" s="627"/>
      <c r="K19" s="627"/>
      <c r="L19" s="627"/>
      <c r="M19" s="627"/>
      <c r="N19" s="628"/>
    </row>
    <row r="20" spans="1:14" ht="16.5" thickBot="1">
      <c r="A20" s="616" t="s">
        <v>36</v>
      </c>
      <c r="B20" s="617"/>
      <c r="C20" s="617"/>
      <c r="D20" s="617"/>
      <c r="E20" s="617"/>
      <c r="F20" s="617" t="s">
        <v>500</v>
      </c>
      <c r="G20" s="617"/>
      <c r="H20" s="617"/>
      <c r="I20" s="617"/>
      <c r="J20" s="617"/>
      <c r="K20" s="617"/>
      <c r="L20" s="617"/>
      <c r="M20" s="617"/>
      <c r="N20" s="618"/>
    </row>
  </sheetData>
  <sheetProtection algorithmName="SHA-512" hashValue="Mjewlg+rCiyA8TI7ciC1zijuwfDRtK3/6bBPRxr+qQK/kXKfVImMhbSnnfXIX3iUQewRK2isk2EKemoDOCjIPg==" saltValue="LJJN5gYMD9Sw42XmxXM/rw==" spinCount="100000" sheet="1" objects="1" scenarios="1"/>
  <mergeCells count="25">
    <mergeCell ref="A2:N2"/>
    <mergeCell ref="A4:N4"/>
    <mergeCell ref="A5:N5"/>
    <mergeCell ref="A6:N6"/>
    <mergeCell ref="A14:K14"/>
    <mergeCell ref="L14:N14"/>
    <mergeCell ref="I3:L3"/>
    <mergeCell ref="A3:D3"/>
    <mergeCell ref="A8:N8"/>
    <mergeCell ref="A9:N9"/>
    <mergeCell ref="A10:N10"/>
    <mergeCell ref="A11:N11"/>
    <mergeCell ref="A13:N13"/>
    <mergeCell ref="A7:M7"/>
    <mergeCell ref="A20:E20"/>
    <mergeCell ref="F20:N20"/>
    <mergeCell ref="A15:K15"/>
    <mergeCell ref="L15:N15"/>
    <mergeCell ref="A17:E17"/>
    <mergeCell ref="F17:N17"/>
    <mergeCell ref="A18:E18"/>
    <mergeCell ref="F18:N18"/>
    <mergeCell ref="A19:E19"/>
    <mergeCell ref="F19:N19"/>
    <mergeCell ref="A16:N16"/>
  </mergeCells>
  <hyperlinks>
    <hyperlink ref="A9" r:id="rId1" display="https://www.universityofgalway.ie/media/financialaccounting/financialaccountingoffice/QA302_3_4-_Sustainable-Travel-Policy-18.12.2023.pdf" xr:uid="{D0EE5E7B-F900-43E1-84AF-AF390EB67919}"/>
    <hyperlink ref="A7" r:id="rId2" xr:uid="{DD7CD6A4-A8CC-4281-9B6C-F894BB96C96D}"/>
    <hyperlink ref="A1" location="'Timesheet - Bileog ama'!A1" display="Timesheet - Bileog ama' tab" xr:uid="{E6757395-5F8C-4435-AE9E-4E22F44F5375}"/>
    <hyperlink ref="M1" location="Instructions!A1" display=" 'Instructions' tab" xr:uid="{0759BF95-2AD9-4317-A798-2E3E4A8815EB}"/>
    <hyperlink ref="A12" r:id="rId3" xr:uid="{555A2171-0D2F-4677-8735-D82043F22F0C}"/>
    <hyperlink ref="A1:C1" location="'Timesheet - Bileog ama'!A1" display=" 'Timesheet - Bileog ama' tab" xr:uid="{4161D02C-E930-4272-85E6-3779B475B283}"/>
    <hyperlink ref="A3:B3" r:id="rId4" display="https://www.universityofgalway.ie/quality/pnp/" xr:uid="{6970C0C1-1DEB-4E6F-AFD8-1295FA40855F}"/>
    <hyperlink ref="I3:J3" r:id="rId5" display="https://www.universityofgalway.ie/financial-accounting/policiesprocedures/" xr:uid="{6A565F3C-1A0D-413E-BA7F-99B8A483F14A}"/>
    <hyperlink ref="L14" r:id="rId6" location=":~:text=this%20information%20required%3F-,Overview,commenced%20on%201%20January%202024." display="Check Revenue’s ERR 2024 subpage (click here)" xr:uid="{E1A74730-EB6D-4F17-9A6A-DF58377F9421}"/>
    <hyperlink ref="L15" r:id="rId7" display="here" xr:uid="{B18FC824-1DD1-4AD3-9DFA-4885E04C1DD3}"/>
    <hyperlink ref="L14:N14" r:id="rId8" location=":~:text=this%20information%20required%3F-,Overview,commenced%20on%201%20January%202024." tooltip="Revenue’s ERR 2024 page" display="Revenue’s ERR 2024 page" xr:uid="{92E532F8-B62A-438B-866A-DE4E198A7CB6}"/>
    <hyperlink ref="L15:N15" r:id="rId9" display="Revenue Travel and subsistence" xr:uid="{E495E3B2-E69F-4F49-B367-A59E98C11F98}"/>
    <hyperlink ref="A9:N9" r:id="rId10" display="An employee may claim a KM rate if in line with policy QA303. The rate covers petrol/diesel, motor insurance for business use and other overheads where they use their own private car for business journeys and no suitable public transport is available within Ireland. An explanation for using their own transport must be provided with their claim. The KM rate can only be claimed for business journeys within Ireland. " xr:uid="{4F312465-361B-4153-99B0-2AAD4F3FD854}"/>
  </hyperlinks>
  <pageMargins left="0.7" right="0.7" top="0.75" bottom="0.75" header="0.3" footer="0.3"/>
  <pageSetup paperSize="9" orientation="portrait" r:id="rId11"/>
  <drawing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0725F-137A-4850-9860-65A084A0A0E4}">
  <dimension ref="A1:D37"/>
  <sheetViews>
    <sheetView topLeftCell="A15" workbookViewId="0">
      <selection activeCell="D3" sqref="D3:D37"/>
    </sheetView>
  </sheetViews>
  <sheetFormatPr defaultRowHeight="15.75"/>
  <cols>
    <col min="2" max="2" width="14.109375" customWidth="1"/>
    <col min="3" max="3" width="13.21875" customWidth="1"/>
    <col min="4" max="4" width="26.5546875" customWidth="1"/>
  </cols>
  <sheetData>
    <row r="1" spans="1:4" ht="16.5">
      <c r="A1" s="154" t="s">
        <v>46</v>
      </c>
      <c r="B1" s="154" t="s">
        <v>47</v>
      </c>
      <c r="C1" s="154" t="s">
        <v>48</v>
      </c>
      <c r="D1" s="154" t="s">
        <v>49</v>
      </c>
    </row>
    <row r="2" spans="1:4" ht="16.5">
      <c r="A2" s="154"/>
      <c r="B2" s="154"/>
      <c r="C2" s="154"/>
      <c r="D2" s="154" t="s">
        <v>6</v>
      </c>
    </row>
    <row r="3" spans="1:4" ht="33">
      <c r="A3" s="155" t="s">
        <v>73</v>
      </c>
      <c r="B3" s="155" t="s">
        <v>74</v>
      </c>
      <c r="C3" s="155" t="s">
        <v>75</v>
      </c>
      <c r="D3" t="str">
        <f>CONCATENATE(A3, " ", B3)</f>
        <v>EUR Euro Member Countries</v>
      </c>
    </row>
    <row r="4" spans="1:4" ht="16.5">
      <c r="A4" s="155" t="s">
        <v>76</v>
      </c>
      <c r="B4" s="155" t="s">
        <v>77</v>
      </c>
      <c r="C4" s="155" t="s">
        <v>72</v>
      </c>
      <c r="D4" t="str">
        <f t="shared" ref="D4:D37" si="0">CONCATENATE(A4, " ", B4)</f>
        <v>GBP United Kingdom</v>
      </c>
    </row>
    <row r="5" spans="1:4" ht="33">
      <c r="A5" s="155" t="s">
        <v>145</v>
      </c>
      <c r="B5" s="155" t="s">
        <v>146</v>
      </c>
      <c r="C5" s="155" t="s">
        <v>50</v>
      </c>
      <c r="D5" t="str">
        <f t="shared" si="0"/>
        <v>USD United States of America</v>
      </c>
    </row>
    <row r="6" spans="1:4" ht="16.5">
      <c r="A6" s="155" t="s">
        <v>62</v>
      </c>
      <c r="B6" s="155" t="s">
        <v>63</v>
      </c>
      <c r="C6" s="155" t="s">
        <v>50</v>
      </c>
      <c r="D6" t="str">
        <f t="shared" si="0"/>
        <v>CAD Canada</v>
      </c>
    </row>
    <row r="7" spans="1:4" ht="16.5">
      <c r="A7" s="155" t="s">
        <v>59</v>
      </c>
      <c r="B7" s="155" t="s">
        <v>60</v>
      </c>
      <c r="C7" s="155" t="s">
        <v>61</v>
      </c>
      <c r="D7" t="str">
        <f t="shared" si="0"/>
        <v>BYR Belarus</v>
      </c>
    </row>
    <row r="8" spans="1:4" ht="33">
      <c r="A8" s="155" t="s">
        <v>51</v>
      </c>
      <c r="B8" s="155" t="s">
        <v>52</v>
      </c>
      <c r="C8" s="155" t="s">
        <v>53</v>
      </c>
      <c r="D8" t="str">
        <f t="shared" si="0"/>
        <v>BAM Bosnia and Herzegovina</v>
      </c>
    </row>
    <row r="9" spans="1:4" ht="16.5">
      <c r="A9" s="155" t="s">
        <v>54</v>
      </c>
      <c r="B9" s="155" t="s">
        <v>55</v>
      </c>
      <c r="C9" s="155" t="s">
        <v>56</v>
      </c>
      <c r="D9" t="str">
        <f t="shared" si="0"/>
        <v>BGN Bulgaria</v>
      </c>
    </row>
    <row r="10" spans="1:4" ht="16.5">
      <c r="A10" s="155" t="s">
        <v>85</v>
      </c>
      <c r="B10" s="155" t="s">
        <v>86</v>
      </c>
      <c r="C10" s="155" t="s">
        <v>87</v>
      </c>
      <c r="D10" t="str">
        <f t="shared" si="0"/>
        <v>HRK Croatia</v>
      </c>
    </row>
    <row r="11" spans="1:4" ht="16.5">
      <c r="A11" s="155" t="s">
        <v>66</v>
      </c>
      <c r="B11" s="155" t="s">
        <v>67</v>
      </c>
      <c r="C11" s="155" t="s">
        <v>68</v>
      </c>
      <c r="D11" t="str">
        <f t="shared" si="0"/>
        <v>CZK Czech Republic</v>
      </c>
    </row>
    <row r="12" spans="1:4" ht="16.5">
      <c r="A12" s="155" t="s">
        <v>69</v>
      </c>
      <c r="B12" s="155" t="s">
        <v>70</v>
      </c>
      <c r="C12" s="155" t="s">
        <v>71</v>
      </c>
      <c r="D12" t="str">
        <f t="shared" si="0"/>
        <v>DKK Denmark</v>
      </c>
    </row>
    <row r="13" spans="1:4" ht="16.5">
      <c r="A13" s="155" t="s">
        <v>78</v>
      </c>
      <c r="B13" s="155" t="s">
        <v>79</v>
      </c>
      <c r="C13" s="155" t="s">
        <v>80</v>
      </c>
      <c r="D13" t="str">
        <f t="shared" si="0"/>
        <v>GHS Ghana</v>
      </c>
    </row>
    <row r="14" spans="1:4" ht="16.5">
      <c r="A14" s="155" t="s">
        <v>81</v>
      </c>
      <c r="B14" s="155" t="s">
        <v>82</v>
      </c>
      <c r="C14" s="155" t="s">
        <v>72</v>
      </c>
      <c r="D14" t="str">
        <f t="shared" si="0"/>
        <v>GIP Gibraltar</v>
      </c>
    </row>
    <row r="15" spans="1:4" ht="66">
      <c r="A15" s="155" t="s">
        <v>83</v>
      </c>
      <c r="B15" s="155" t="s">
        <v>84</v>
      </c>
      <c r="C15" s="155" t="s">
        <v>50</v>
      </c>
      <c r="D15" t="str">
        <f t="shared" si="0"/>
        <v>HKD Hong Kong Special Administrative Region</v>
      </c>
    </row>
    <row r="16" spans="1:4" ht="16.5">
      <c r="A16" s="155" t="s">
        <v>88</v>
      </c>
      <c r="B16" s="155" t="s">
        <v>89</v>
      </c>
      <c r="C16" s="155" t="s">
        <v>90</v>
      </c>
      <c r="D16" t="str">
        <f t="shared" si="0"/>
        <v>HUF Hungary</v>
      </c>
    </row>
    <row r="17" spans="1:4" ht="16.5">
      <c r="A17" s="155" t="s">
        <v>97</v>
      </c>
      <c r="B17" s="155" t="s">
        <v>98</v>
      </c>
      <c r="C17" s="155" t="s">
        <v>99</v>
      </c>
      <c r="D17" t="str">
        <f t="shared" si="0"/>
        <v>ISK Iceland</v>
      </c>
    </row>
    <row r="18" spans="1:4" ht="16.5">
      <c r="A18" s="155" t="s">
        <v>93</v>
      </c>
      <c r="B18" s="155" t="s">
        <v>94</v>
      </c>
      <c r="C18" s="155" t="s">
        <v>95</v>
      </c>
      <c r="D18" t="str">
        <f t="shared" si="0"/>
        <v>INR India</v>
      </c>
    </row>
    <row r="19" spans="1:4" ht="16.5">
      <c r="A19" s="155" t="s">
        <v>91</v>
      </c>
      <c r="B19" s="155" t="s">
        <v>92</v>
      </c>
      <c r="C19" s="155" t="s">
        <v>72</v>
      </c>
      <c r="D19" t="str">
        <f t="shared" si="0"/>
        <v>IMP Isle of Man</v>
      </c>
    </row>
    <row r="20" spans="1:4" ht="16.5">
      <c r="A20" s="155" t="s">
        <v>100</v>
      </c>
      <c r="B20" s="155" t="s">
        <v>101</v>
      </c>
      <c r="C20" s="155" t="s">
        <v>102</v>
      </c>
      <c r="D20" t="str">
        <f t="shared" si="0"/>
        <v>JPY Japan</v>
      </c>
    </row>
    <row r="21" spans="1:4" ht="16.5">
      <c r="A21" s="155" t="s">
        <v>108</v>
      </c>
      <c r="B21" s="155" t="s">
        <v>109</v>
      </c>
      <c r="C21" s="155" t="s">
        <v>110</v>
      </c>
      <c r="D21" t="str">
        <f t="shared" si="0"/>
        <v>KZT Kazakhstan</v>
      </c>
    </row>
    <row r="22" spans="1:4" ht="16.5">
      <c r="A22" s="155" t="s">
        <v>103</v>
      </c>
      <c r="B22" s="155" t="s">
        <v>104</v>
      </c>
      <c r="C22" s="155" t="s">
        <v>105</v>
      </c>
      <c r="D22" t="str">
        <f t="shared" si="0"/>
        <v>KPW Korea (North)</v>
      </c>
    </row>
    <row r="23" spans="1:4" ht="16.5">
      <c r="A23" s="155" t="s">
        <v>106</v>
      </c>
      <c r="B23" s="155" t="s">
        <v>107</v>
      </c>
      <c r="C23" s="155" t="s">
        <v>105</v>
      </c>
      <c r="D23" t="str">
        <f t="shared" si="0"/>
        <v>KRW Korea (South)</v>
      </c>
    </row>
    <row r="24" spans="1:4" ht="16.5">
      <c r="A24" s="155" t="s">
        <v>114</v>
      </c>
      <c r="B24" s="155" t="s">
        <v>115</v>
      </c>
      <c r="C24" s="155" t="s">
        <v>116</v>
      </c>
      <c r="D24" t="str">
        <f t="shared" si="0"/>
        <v>LVL Latvia</v>
      </c>
    </row>
    <row r="25" spans="1:4" ht="16.5">
      <c r="A25" s="155" t="s">
        <v>111</v>
      </c>
      <c r="B25" s="155" t="s">
        <v>112</v>
      </c>
      <c r="C25" s="155" t="s">
        <v>113</v>
      </c>
      <c r="D25" t="str">
        <f t="shared" si="0"/>
        <v>LTL Lithuania</v>
      </c>
    </row>
    <row r="26" spans="1:4" ht="16.5">
      <c r="A26" s="155" t="s">
        <v>117</v>
      </c>
      <c r="B26" s="155" t="s">
        <v>118</v>
      </c>
      <c r="C26" s="155" t="s">
        <v>119</v>
      </c>
      <c r="D26" t="str">
        <f t="shared" si="0"/>
        <v>NOK Norway</v>
      </c>
    </row>
    <row r="27" spans="1:4" ht="16.5">
      <c r="A27" s="155" t="s">
        <v>120</v>
      </c>
      <c r="B27" s="155" t="s">
        <v>121</v>
      </c>
      <c r="C27" s="155" t="s">
        <v>122</v>
      </c>
      <c r="D27" t="str">
        <f t="shared" si="0"/>
        <v>PLN Poland</v>
      </c>
    </row>
    <row r="28" spans="1:4" ht="16.5">
      <c r="A28" s="155" t="s">
        <v>123</v>
      </c>
      <c r="B28" s="155" t="s">
        <v>124</v>
      </c>
      <c r="C28" s="155" t="s">
        <v>96</v>
      </c>
      <c r="D28" t="str">
        <f t="shared" si="0"/>
        <v>QAR Qatar</v>
      </c>
    </row>
    <row r="29" spans="1:4" ht="16.5">
      <c r="A29" s="155" t="s">
        <v>125</v>
      </c>
      <c r="B29" s="155" t="s">
        <v>126</v>
      </c>
      <c r="C29" s="155" t="s">
        <v>127</v>
      </c>
      <c r="D29" t="str">
        <f t="shared" si="0"/>
        <v>RON Romania</v>
      </c>
    </row>
    <row r="30" spans="1:4" ht="16.5">
      <c r="A30" s="155" t="s">
        <v>130</v>
      </c>
      <c r="B30" s="155" t="s">
        <v>131</v>
      </c>
      <c r="C30" s="155" t="s">
        <v>61</v>
      </c>
      <c r="D30" t="str">
        <f t="shared" si="0"/>
        <v>RUB Russia</v>
      </c>
    </row>
    <row r="31" spans="1:4" ht="16.5">
      <c r="A31" s="155" t="s">
        <v>132</v>
      </c>
      <c r="B31" s="155" t="s">
        <v>133</v>
      </c>
      <c r="C31" s="155" t="s">
        <v>134</v>
      </c>
      <c r="D31" t="str">
        <f t="shared" si="0"/>
        <v>SAR Saudi Arabia</v>
      </c>
    </row>
    <row r="32" spans="1:4" ht="16.5">
      <c r="A32" s="155" t="s">
        <v>128</v>
      </c>
      <c r="B32" s="155" t="s">
        <v>129</v>
      </c>
      <c r="C32" s="155" t="s">
        <v>57</v>
      </c>
      <c r="D32" t="str">
        <f t="shared" si="0"/>
        <v>RSD Serbia</v>
      </c>
    </row>
    <row r="33" spans="1:4" ht="16.5">
      <c r="A33" s="155" t="s">
        <v>138</v>
      </c>
      <c r="B33" s="155" t="s">
        <v>139</v>
      </c>
      <c r="C33" s="155" t="s">
        <v>50</v>
      </c>
      <c r="D33" t="str">
        <f t="shared" si="0"/>
        <v>SGD Singapore</v>
      </c>
    </row>
    <row r="34" spans="1:4" ht="16.5">
      <c r="A34" s="155" t="s">
        <v>140</v>
      </c>
      <c r="B34" s="155" t="s">
        <v>141</v>
      </c>
      <c r="C34" s="155" t="s">
        <v>68</v>
      </c>
      <c r="D34" t="str">
        <f t="shared" si="0"/>
        <v>SKK Slovakia</v>
      </c>
    </row>
    <row r="35" spans="1:4" ht="16.5">
      <c r="A35" s="155" t="s">
        <v>135</v>
      </c>
      <c r="B35" s="155" t="s">
        <v>136</v>
      </c>
      <c r="C35" s="155" t="s">
        <v>137</v>
      </c>
      <c r="D35" t="str">
        <f t="shared" si="0"/>
        <v>SEK Sweden</v>
      </c>
    </row>
    <row r="36" spans="1:4" ht="16.5">
      <c r="A36" s="155" t="s">
        <v>64</v>
      </c>
      <c r="B36" s="155" t="s">
        <v>65</v>
      </c>
      <c r="C36" s="155" t="s">
        <v>58</v>
      </c>
      <c r="D36" t="str">
        <f t="shared" si="0"/>
        <v>CHF Switzerland</v>
      </c>
    </row>
    <row r="37" spans="1:4" ht="16.5">
      <c r="A37" s="155" t="s">
        <v>142</v>
      </c>
      <c r="B37" s="155" t="s">
        <v>143</v>
      </c>
      <c r="C37" s="155" t="s">
        <v>144</v>
      </c>
      <c r="D37" t="str">
        <f t="shared" si="0"/>
        <v>UAH Ukraine</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53"/>
  <sheetViews>
    <sheetView topLeftCell="A15" zoomScale="70" zoomScaleNormal="70" workbookViewId="0">
      <selection activeCell="E38" sqref="E38"/>
    </sheetView>
  </sheetViews>
  <sheetFormatPr defaultRowHeight="15.75"/>
  <cols>
    <col min="1" max="1" width="14.109375" customWidth="1"/>
    <col min="2" max="2" width="72.77734375" bestFit="1" customWidth="1"/>
    <col min="3" max="3" width="47.21875" bestFit="1" customWidth="1"/>
    <col min="4" max="4" width="61.6640625" style="4" bestFit="1" customWidth="1"/>
    <col min="5" max="5" width="55.6640625" bestFit="1" customWidth="1"/>
    <col min="6" max="6" width="29" customWidth="1"/>
  </cols>
  <sheetData>
    <row r="1" spans="1:6" ht="17.25" thickBot="1">
      <c r="A1" t="s">
        <v>156</v>
      </c>
      <c r="B1" s="5" t="str">
        <f>'Timesheet - Bileog ama'!A25</f>
        <v xml:space="preserve">(Q.1) Are you a resident in Republic of Ireland for Tax purposes?* </v>
      </c>
      <c r="D1" s="4" t="s">
        <v>157</v>
      </c>
      <c r="E1" t="s">
        <v>211</v>
      </c>
    </row>
    <row r="2" spans="1:6">
      <c r="B2" t="s">
        <v>6</v>
      </c>
      <c r="D2" s="4">
        <f>IF(OR(B3='Timesheet - Bileog ama'!E25,B4='Timesheet - Bileog ama'!E25),1,0)</f>
        <v>0</v>
      </c>
    </row>
    <row r="3" spans="1:6">
      <c r="A3" t="s">
        <v>158</v>
      </c>
      <c r="B3" t="s">
        <v>159</v>
      </c>
    </row>
    <row r="4" spans="1:6">
      <c r="A4" t="s">
        <v>160</v>
      </c>
      <c r="B4" t="s">
        <v>2</v>
      </c>
    </row>
    <row r="7" spans="1:6" ht="16.5" thickBot="1"/>
    <row r="8" spans="1:6" ht="16.5" thickBot="1">
      <c r="A8" t="s">
        <v>161</v>
      </c>
      <c r="B8" s="2" t="str">
        <f>'Timesheet - Bileog ama'!A27</f>
        <v>(Q.2) Did you travel to Republic of Ireland to perform any work-related duties or tasks?*</v>
      </c>
      <c r="E8" t="s">
        <v>162</v>
      </c>
      <c r="F8" s="19" t="str">
        <f>IF(OR('Timesheet - Bileog ama'!$E$25=Sheet1!$B$2,'Timesheet - Bileog ama'!$E$25=Sheet1!$B$2),$C9,E1)</f>
        <v>Select from dropdown list</v>
      </c>
    </row>
    <row r="9" spans="1:6">
      <c r="B9" t="str">
        <f>IF('Timesheet - Bileog ama'!$E$25=B3,"This question is not applicable",C9)</f>
        <v>Select from dropdown list</v>
      </c>
      <c r="C9" t="s">
        <v>6</v>
      </c>
      <c r="D9" s="4">
        <f>IF(OR(C10='Timesheet - Bileog ama'!E27,C11='Timesheet - Bileog ama'!E27,"This question is not applicable"='Timesheet - Bileog ama'!E27),1,(IF('Timesheet - Bileog ama'!E25=B3,1,0)))</f>
        <v>0</v>
      </c>
      <c r="F9" s="19" t="str">
        <f>IF('Timesheet - Bileog ama'!$E$25=Sheet1!$B$2,$C10,E1)</f>
        <v>Yes (Answer Q.3)</v>
      </c>
    </row>
    <row r="10" spans="1:6">
      <c r="A10" t="s">
        <v>160</v>
      </c>
      <c r="B10" t="str">
        <f>IF('Timesheet - Bileog ama'!$E$25=B3," ",C10)</f>
        <v>Yes (Answer Q.3)</v>
      </c>
      <c r="C10" t="s">
        <v>3</v>
      </c>
      <c r="E10" s="4"/>
      <c r="F10" s="19" t="str">
        <f>IF('Timesheet - Bileog ama'!$E$25=Sheet1!$B$2,$C11,E1)</f>
        <v>No (Skip Q.3 to Q.6 - Go to Step 2)</v>
      </c>
    </row>
    <row r="11" spans="1:6">
      <c r="A11" t="s">
        <v>163</v>
      </c>
      <c r="B11" t="str">
        <f>IF('Timesheet - Bileog ama'!$E$25=B3," ",C11)</f>
        <v>No (Skip Q.3 to Q.6 - Go to Step 2)</v>
      </c>
      <c r="C11" t="s">
        <v>368</v>
      </c>
      <c r="E11" s="4"/>
      <c r="F11" s="19"/>
    </row>
    <row r="12" spans="1:6">
      <c r="E12" s="4"/>
    </row>
    <row r="13" spans="1:6">
      <c r="E13" s="4"/>
    </row>
    <row r="14" spans="1:6" ht="16.5" thickBot="1">
      <c r="E14" s="4"/>
    </row>
    <row r="15" spans="1:6" ht="51.75" customHeight="1" thickBot="1">
      <c r="A15" t="s">
        <v>164</v>
      </c>
      <c r="B15" s="3" t="str">
        <f>'Timesheet - Bileog ama'!A29</f>
        <v>(Q.3) If you're not a tax resident of the Republic of Ireland, do you have an Irish PPS number?*</v>
      </c>
      <c r="E15" s="4"/>
    </row>
    <row r="16" spans="1:6">
      <c r="B16" t="str">
        <f>IF(OR('Timesheet - Bileog ama'!$E$25=B3,'Timesheet - Bileog ama'!$E$27=C11),"This question is not applicable",C9)</f>
        <v>Select from dropdown list</v>
      </c>
      <c r="C16" t="s">
        <v>6</v>
      </c>
      <c r="D16" s="4">
        <f>IF(OR(B16="This question is not applicable",'Timesheet - Bileog ama'!E29=C17,'Timesheet - Bileog ama'!E29=Sheet1!C18),1,0)</f>
        <v>0</v>
      </c>
      <c r="E16" s="4"/>
    </row>
    <row r="17" spans="1:4">
      <c r="A17" t="s">
        <v>160</v>
      </c>
      <c r="B17" t="str">
        <f>IF(OR('Timesheet - Bileog ama'!$E$25=B3,'Timesheet - Bileog ama'!$E$27=C11)," ",C17)</f>
        <v>Yes (Answer Q.4)</v>
      </c>
      <c r="C17" t="s">
        <v>165</v>
      </c>
    </row>
    <row r="18" spans="1:4">
      <c r="A18" t="s">
        <v>160</v>
      </c>
      <c r="B18" t="str">
        <f>IF(OR('Timesheet - Bileog ama'!$E$25=B3,'Timesheet - Bileog ama'!$E$27=C11)," ",C18)</f>
        <v>No (I don't wish to apply for a PPSN - Answer Q.4)</v>
      </c>
      <c r="C18" t="s">
        <v>4</v>
      </c>
    </row>
    <row r="20" spans="1:4" ht="16.5" thickBot="1"/>
    <row r="21" spans="1:4" ht="17.25" thickBot="1">
      <c r="A21" t="s">
        <v>166</v>
      </c>
      <c r="B21" s="1" t="str">
        <f>'Timesheet - Bileog ama'!A31</f>
        <v>(Q.4)  Have you been paid by the University of Galway Payroll Office before?*</v>
      </c>
    </row>
    <row r="22" spans="1:4">
      <c r="B22" t="str">
        <f>IF('Timesheet - Bileog ama'!$E$27=C11,"This question is not applicable",C22)</f>
        <v>Select from dropdown list</v>
      </c>
      <c r="C22" t="s">
        <v>6</v>
      </c>
      <c r="D22" s="4">
        <f>IF(OR(B22="This question is not applicable",'Timesheet - Bileog ama'!E31=C23,'Timesheet - Bileog ama'!E31=Sheet1!C24),1,0)</f>
        <v>0</v>
      </c>
    </row>
    <row r="23" spans="1:4">
      <c r="A23" t="s">
        <v>158</v>
      </c>
      <c r="B23" t="str">
        <f>IF('Timesheet - Bileog ama'!$E$27=C11," ",C23)</f>
        <v>Yes (Answer Q.5 and Q.6)</v>
      </c>
      <c r="C23" t="s">
        <v>5</v>
      </c>
    </row>
    <row r="24" spans="1:4">
      <c r="A24" t="s">
        <v>158</v>
      </c>
      <c r="B24" t="str">
        <f>IF('Timesheet - Bileog ama'!$E$27=C11," ",C24)</f>
        <v>No (Skip Q.5 and Q.6 and go to step 2)</v>
      </c>
      <c r="C24" t="s">
        <v>371</v>
      </c>
    </row>
    <row r="26" spans="1:4" ht="16.5" thickBot="1"/>
    <row r="27" spans="1:4" ht="36.75" customHeight="1" thickBot="1">
      <c r="A27" t="s">
        <v>167</v>
      </c>
      <c r="B27" s="8" t="str">
        <f>'Timesheet - Bileog ama'!A33</f>
        <v>(Q.5) If YES to Q.4, please provide your unique University of Galway payroll ID number. This is essential for Payroll (Timesheet Bureau) payment processing*</v>
      </c>
    </row>
    <row r="28" spans="1:4">
      <c r="A28" t="s">
        <v>158</v>
      </c>
      <c r="D28" s="4">
        <f>IF(AND('Timesheet - Bileog ama'!E31=Sheet1!B23,'Timesheet - Bileog ama'!E33&gt;99),1,IF(OR(B22="This question is not applicable",'Timesheet - Bileog ama'!E31=Sheet1!B24),1,0))</f>
        <v>0</v>
      </c>
    </row>
    <row r="30" spans="1:4" ht="16.5" thickBot="1"/>
    <row r="31" spans="1:4" ht="62.25" thickBot="1">
      <c r="A31" t="s">
        <v>168</v>
      </c>
      <c r="B31" s="1" t="str">
        <f>'Timesheet - Bileog ama'!A35</f>
        <v>(Q.6) If you answered YES to question 4 and provided your Payroll ID, please confirm whether your personal details need to be updated since your last payment with Payroll. 
(Step 3 must be completed in full if you are being paid via Accounts Payable, if this is your first Payroll setup, or if your bank details have changed)</v>
      </c>
    </row>
    <row r="32" spans="1:4">
      <c r="A32" t="s">
        <v>158</v>
      </c>
      <c r="B32" s="7" t="str">
        <f>IF(OR('Timesheet - Bileog ama'!E27=B11,'Timesheet - Bileog ama'!E31=Sheet1!B24),"This question is not applicable",C32)</f>
        <v>Select from dropdown list</v>
      </c>
      <c r="C32" t="s">
        <v>6</v>
      </c>
      <c r="D32" s="4">
        <f>IF(OR(B32="This question is not applicable",'Timesheet - Bileog ama'!E35=C33,'Timesheet - Bileog ama'!E35=Sheet1!C34),1,0)</f>
        <v>0</v>
      </c>
    </row>
    <row r="33" spans="2:5">
      <c r="B33" s="7" t="str">
        <f>IF(B32=C32,C33," ")</f>
        <v>Yes - Only enter details that have changed in step 2</v>
      </c>
      <c r="C33" t="s">
        <v>370</v>
      </c>
    </row>
    <row r="34" spans="2:5">
      <c r="B34" s="7" t="str">
        <f>IF(B32=C32,C34," ")</f>
        <v>No - Go to step 3 as no changes to my personal and bank details</v>
      </c>
      <c r="C34" t="s">
        <v>369</v>
      </c>
    </row>
    <row r="35" spans="2:5">
      <c r="D35" s="6">
        <f>D2+D9+D16+D22+D28+D32</f>
        <v>0</v>
      </c>
      <c r="E35" t="s">
        <v>333</v>
      </c>
    </row>
    <row r="37" spans="2:5" ht="50.25" thickBot="1">
      <c r="D37" s="9" t="str">
        <f>IF(AND('Timesheet - Bileog ama'!E27=B11, D35=6), E37, IF(OR('Timesheet - Bileog ama'!E25=B3, 'Timesheet - Bileog ama'!E27=B10, D35=6), E38, E39))</f>
        <v>Please complete step 1 to determine the correct payment process (Accounts Payable or Payroll)</v>
      </c>
      <c r="E37" s="10" t="s">
        <v>169</v>
      </c>
    </row>
    <row r="38" spans="2:5" ht="66.75" thickBot="1">
      <c r="B38" s="1" t="s">
        <v>170</v>
      </c>
      <c r="E38" s="10" t="s">
        <v>171</v>
      </c>
    </row>
    <row r="39" spans="2:5" ht="31.5">
      <c r="B39" t="str">
        <f>IF($D$37=$E$37,"PRSI is not required for accounts payable office, please skip this question",C39)</f>
        <v>Select from dropdown list</v>
      </c>
      <c r="C39" t="s">
        <v>6</v>
      </c>
      <c r="E39" s="10" t="s">
        <v>179</v>
      </c>
    </row>
    <row r="40" spans="2:5">
      <c r="B40" t="str">
        <f>IF($D$37=$E$37," ",C40)</f>
        <v>Class M (If your Irish income is less than 5% of your total worldwide income)</v>
      </c>
      <c r="C40" t="s">
        <v>172</v>
      </c>
    </row>
    <row r="41" spans="2:5">
      <c r="B41" t="str">
        <f>IF($D$37=$E$37," ",C41)</f>
        <v>Class J (If your PRSI Class is D; B; C or H with another public sector employer)</v>
      </c>
      <c r="C41" t="s">
        <v>173</v>
      </c>
    </row>
    <row r="42" spans="2:5">
      <c r="B42" t="str">
        <f>IF($D$37=$E$37," ",C42)</f>
        <v>Class A1 (For all other employees)</v>
      </c>
      <c r="C42" t="s">
        <v>174</v>
      </c>
    </row>
    <row r="51" spans="2:4" ht="48.75" thickBot="1">
      <c r="B51" s="13" t="str">
        <f>IF(AND('Timesheet - Bileog ama'!A38=C51,'Timesheet - Bileog ama'!A184=C51), D51, IF(OR('Timesheet - Bileog ama'!A38=C52, 'Timesheet - Bileog ama'!A184=C52),D52, ""))</f>
        <v/>
      </c>
      <c r="C51" s="10" t="s">
        <v>175</v>
      </c>
      <c r="D51" s="11" t="s">
        <v>176</v>
      </c>
    </row>
    <row r="52" spans="2:4" ht="48">
      <c r="C52" s="10" t="s">
        <v>177</v>
      </c>
      <c r="D52" s="12" t="s">
        <v>178</v>
      </c>
    </row>
    <row r="53" spans="2:4" ht="31.5">
      <c r="C53" s="10" t="s">
        <v>179</v>
      </c>
    </row>
  </sheetData>
  <hyperlinks>
    <hyperlink ref="B15" r:id="rId1" display="If you are not an Irish Tax Resident, do you have an Irish PPS number?" xr:uid="{00000000-0004-0000-0100-000000000000}"/>
    <hyperlink ref="D52" r:id="rId2" display="payroll@nuigalway.ie" xr:uid="{00000000-0004-0000-0100-000001000000}"/>
    <hyperlink ref="D51" r:id="rId3" display="ap@universityofgalway.ie" xr:uid="{00000000-0004-0000-0100-000002000000}"/>
  </hyperlinks>
  <pageMargins left="0.7" right="0.7" top="0.75" bottom="0.75" header="0.3" footer="0.3"/>
  <pageSetup paperSize="9" orientation="portrait"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E2444-6DD9-44E6-8BB1-57C1A7E356AD}">
  <dimension ref="B1:H240"/>
  <sheetViews>
    <sheetView zoomScaleNormal="100" workbookViewId="0">
      <selection activeCell="B3" sqref="B3"/>
    </sheetView>
  </sheetViews>
  <sheetFormatPr defaultColWidth="7.109375" defaultRowHeight="15.75"/>
  <cols>
    <col min="1" max="1" width="4" style="19" customWidth="1"/>
    <col min="2" max="2" width="57.21875" style="18" customWidth="1"/>
    <col min="3" max="3" width="36" style="19" customWidth="1"/>
    <col min="4" max="4" width="64.21875" style="19" customWidth="1"/>
    <col min="5" max="5" width="5.33203125" style="18" customWidth="1"/>
    <col min="6" max="6" width="11.33203125" style="19" customWidth="1"/>
    <col min="7" max="16384" width="7.109375" style="19"/>
  </cols>
  <sheetData>
    <row r="1" spans="2:8" ht="67.5">
      <c r="B1" s="18" t="s">
        <v>180</v>
      </c>
      <c r="C1" s="168" t="s">
        <v>341</v>
      </c>
      <c r="D1" s="168" t="s">
        <v>339</v>
      </c>
      <c r="F1" s="168" t="s">
        <v>498</v>
      </c>
    </row>
    <row r="2" spans="2:8" ht="27">
      <c r="B2" s="18" t="s">
        <v>181</v>
      </c>
      <c r="C2" s="168" t="s">
        <v>182</v>
      </c>
      <c r="D2" s="168" t="s">
        <v>183</v>
      </c>
      <c r="E2" s="20" t="s">
        <v>184</v>
      </c>
      <c r="F2" s="21" t="s">
        <v>185</v>
      </c>
      <c r="G2" s="20" t="s">
        <v>186</v>
      </c>
      <c r="H2" s="167" t="s">
        <v>289</v>
      </c>
    </row>
    <row r="3" spans="2:8" ht="110.25">
      <c r="B3" s="18" t="s">
        <v>187</v>
      </c>
      <c r="C3" s="18"/>
      <c r="G3" s="18" t="s">
        <v>491</v>
      </c>
      <c r="H3" s="19" t="s">
        <v>297</v>
      </c>
    </row>
    <row r="4" spans="2:8">
      <c r="B4" s="22" t="s">
        <v>188</v>
      </c>
      <c r="C4" s="23" t="s">
        <v>189</v>
      </c>
      <c r="D4" s="23" t="s">
        <v>190</v>
      </c>
    </row>
    <row r="5" spans="2:8">
      <c r="B5" s="24" t="s">
        <v>191</v>
      </c>
      <c r="C5" s="24"/>
      <c r="D5" s="24" t="str">
        <f>IF('Timesheet - Bileog ama'!$D$12=List!$B$3,C5,B5)</f>
        <v>University of Galway</v>
      </c>
    </row>
    <row r="6" spans="2:8">
      <c r="B6" s="24" t="s">
        <v>456</v>
      </c>
      <c r="C6" s="25"/>
      <c r="D6" s="24" t="str">
        <f>IF('Timesheet - Bileog ama'!$D$12=List!$B$3,C6,B6)</f>
        <v>PROGRAMME REVIEWER PAYMENT FORM V3.0</v>
      </c>
    </row>
    <row r="7" spans="2:8" ht="60" customHeight="1">
      <c r="B7" s="24" t="s">
        <v>192</v>
      </c>
      <c r="C7" s="25"/>
      <c r="D7" s="24" t="str">
        <f>IF('Timesheet - Bileog ama'!$D$12=List!$B$3,C7,B7)</f>
        <v xml:space="preserve">Please note that this timesheet must be completed on screen. DO NOT ATTEMPT to email this timesheet until all the relevant lines have been completed as the timesheet will be returned if any information is incorrect or incomplete.		</v>
      </c>
    </row>
    <row r="8" spans="2:8" ht="31.5">
      <c r="B8" s="24" t="s">
        <v>193</v>
      </c>
      <c r="C8" s="25"/>
      <c r="D8" s="24" t="str">
        <f>IF('Timesheet - Bileog ama'!$D$12=List!$B$3,C8,B8)</f>
        <v xml:space="preserve">***REQUEST FOR PAYMENT MUST BE SUBMITTED NO LATER THAN 3 MONTHS OF DATE WORKED***  			</v>
      </c>
    </row>
    <row r="9" spans="2:8" ht="63">
      <c r="B9" s="24" t="s">
        <v>194</v>
      </c>
      <c r="C9" s="25"/>
      <c r="D9" s="24" t="str">
        <f>IF('Timesheet - Bileog ama'!$D$12=List!$B$3,C9,B9)</f>
        <v>Payment requests must be submitted within three months of the worked date to ensure timely processing before the end of the academic cycle. Late submissions will only be considered with written justification and sign-off from the College UMT</v>
      </c>
    </row>
    <row r="10" spans="2:8">
      <c r="B10" s="26" t="s">
        <v>301</v>
      </c>
      <c r="C10" s="24"/>
      <c r="D10" s="24" t="str">
        <f>IF('Timesheet - Bileog ama'!$D$12=List!$B$3,C10,B10)</f>
        <v>QUALITY PROGRAMME REVIEWERS - CLAIMANT</v>
      </c>
    </row>
    <row r="11" spans="2:8" ht="31.5">
      <c r="B11" s="26" t="s">
        <v>302</v>
      </c>
      <c r="C11" s="24"/>
      <c r="D11" s="24" t="str">
        <f>IF('Timesheet - Bileog ama'!$D$12=List!$B$3,C11,B11)</f>
        <v>Complete Steps 1 - 5 and email your timesheet and relevant travel receipts for approval to the relevant Programme Director</v>
      </c>
    </row>
    <row r="12" spans="2:8">
      <c r="B12" s="26"/>
      <c r="C12" s="24"/>
      <c r="D12" s="24">
        <f>IF('Timesheet - Bileog ama'!$D$12=List!$B$3,C12,B12)</f>
        <v>0</v>
      </c>
    </row>
    <row r="13" spans="2:8" ht="110.25">
      <c r="B13" s="24" t="s">
        <v>300</v>
      </c>
      <c r="C13" s="25"/>
      <c r="D13" s="24" t="str">
        <f>IF('Timesheet - Bileog ama'!$D$12=List!$B$3,C13,B13)</f>
        <v>Approver must email this timesheet form and expenses with receipts to the Bureau by 5 pm on the 5th of each month (except December, which has a deadline of November 28th, 2024). If the 5th falls on a weekend, the deadline is the previous Friday at 5 pm to ensure inclusion in the upcoming payroll. 
Please ensure compliance with QA006 Review of Taught Programmes, including QA302_3_4 Sustainable Travel Policy.</v>
      </c>
    </row>
    <row r="14" spans="2:8">
      <c r="B14" s="24" t="s">
        <v>195</v>
      </c>
      <c r="C14" s="25"/>
      <c r="D14" s="24" t="str">
        <f>IF('Timesheet - Bileog ama'!$D$12=List!$B$3,C14,B14)</f>
        <v>Policies documents accessible via links below:</v>
      </c>
    </row>
    <row r="15" spans="2:8">
      <c r="B15" s="24" t="s">
        <v>298</v>
      </c>
      <c r="C15" s="25"/>
      <c r="D15" s="24" t="str">
        <f>IF('Timesheet - Bileog ama'!$D$12=List!$B$3,C15,B15)</f>
        <v>QA006 Review of Taught Programmes</v>
      </c>
    </row>
    <row r="16" spans="2:8">
      <c r="B16" s="24" t="s">
        <v>196</v>
      </c>
      <c r="C16" s="25"/>
      <c r="D16" s="24" t="str">
        <f>IF('Timesheet - Bileog ama'!$D$12=List!$B$3,C16,B16)</f>
        <v>QA302_3_4 Sustainable Travel Policy</v>
      </c>
    </row>
    <row r="17" spans="2:5" ht="31.5">
      <c r="B17" s="24" t="s">
        <v>315</v>
      </c>
      <c r="C17" s="25"/>
      <c r="D17" s="24" t="str">
        <f>IF('Timesheet - Bileog ama'!$D$12=List!$B$3,C17,B17)</f>
        <v>PAYROLL AND ACCOUNTS PAYABLE PROCESSING OVERVIEW FOR PROGRAMME REVIEWER</v>
      </c>
    </row>
    <row r="18" spans="2:5">
      <c r="B18" s="24" t="s">
        <v>197</v>
      </c>
      <c r="C18" s="25"/>
      <c r="D18" s="24" t="str">
        <f>IF('Timesheet - Bileog ama'!$D$12=List!$B$3,C18,B18)</f>
        <v>Payroll Office (Timesheets Bureau Team):</v>
      </c>
    </row>
    <row r="19" spans="2:5" ht="228.75" customHeight="1">
      <c r="B19" s="24" t="s">
        <v>316</v>
      </c>
      <c r="C19" s="25"/>
      <c r="D19" s="24" t="str">
        <f>IF('Timesheet - Bileog ama'!$D$12=List!$B$3,C19,B19)</f>
        <v>Responsible for processing claims for Quality Programme Reviewers who:
• Travel to Ireland for work duties, or
• Are Irish tax residents and possess a PPS number.
Payments made to these individuals are subject to taxation, and they are eligible to claim expenses according to QA006 Review of Taught Programmes , including QA302_3_4 Sustainable Travel Policy.
Please note that the portion of the fee related to duties outside of Ireland is not subject to taxation in Ireland. However, individuals are advised that tax obligations in their home country remain their responsibility.
Furthermore, individuals may be able to offset any taxes deducted on these claims against their overall tax liability in their country of tax residence.</v>
      </c>
    </row>
    <row r="20" spans="2:5">
      <c r="B20" s="24" t="s">
        <v>198</v>
      </c>
      <c r="C20" s="25"/>
      <c r="D20" s="24" t="str">
        <f>IF('Timesheet - Bileog ama'!$D$12=List!$B$3,C20,B20)</f>
        <v>Accounts Payable:</v>
      </c>
    </row>
    <row r="21" spans="2:5" ht="141.75">
      <c r="B21" s="24" t="s">
        <v>317</v>
      </c>
      <c r="C21" s="25"/>
      <c r="D21" s="24" t="str">
        <f>IF('Timesheet - Bileog ama'!$D$12=List!$B$3,C21,B21)</f>
        <v>Responsible for processing claims for Quality Programme Reviewers who:
• Did not travel to Ireland for work duties, and/or
• Are not Irish tax residents.
Payments for these individuals are tax-free, and expenses are not applicable.
It's important to note that payments for these individuals are not taxed in Ireland. However, individuals are responsible for any tax due on these payments in their home country.</v>
      </c>
    </row>
    <row r="22" spans="2:5" s="29" customFormat="1">
      <c r="B22" s="27" t="s">
        <v>199</v>
      </c>
      <c r="C22" s="27"/>
      <c r="D22" s="24" t="str">
        <f>IF('Timesheet - Bileog ama'!$D$12=List!$B$3,C22,B22)</f>
        <v>COMPLETING THE FORM CORRECTLY</v>
      </c>
      <c r="E22" s="28"/>
    </row>
    <row r="23" spans="2:5" ht="78.75">
      <c r="B23" s="24" t="s">
        <v>334</v>
      </c>
      <c r="C23" s="25"/>
      <c r="D23" s="24" t="str">
        <f>IF('Timesheet - Bileog ama'!$D$12=List!$B$3,C23,B23)</f>
        <v>The form is designed with validations to assist you and ensure that all required details are provided. You can only edit fields that are unlocked (white boxes). Required fields are denoted by an asterisk (*). Please carefully read each question and message, as this will help resolve any issues or queries efficiently.</v>
      </c>
    </row>
    <row r="24" spans="2:5" ht="47.25">
      <c r="B24" s="24" t="s">
        <v>200</v>
      </c>
      <c r="C24" s="24"/>
      <c r="D24" s="24" t="str">
        <f>IF('Timesheet - Bileog ama'!$D$12=List!$B$3,C24,B24)</f>
        <v>No timesheet data should be copied and pasted onto the form, you need to select from dropdown lists where applicable and for all other entries you will need to type in the data required.</v>
      </c>
    </row>
    <row r="25" spans="2:5" ht="31.5">
      <c r="B25" s="24" t="s">
        <v>201</v>
      </c>
      <c r="C25" s="24"/>
      <c r="D25" s="24" t="str">
        <f>IF('Timesheet - Bileog ama'!$D$12=List!$B$3,C25,B25)</f>
        <v>If the timesheet is not completed correctly it will be returned which may result in a delay with payment.</v>
      </c>
    </row>
    <row r="26" spans="2:5" s="32" customFormat="1">
      <c r="B26" s="27" t="s">
        <v>202</v>
      </c>
      <c r="C26" s="30"/>
      <c r="D26" s="24" t="str">
        <f>IF('Timesheet - Bileog ama'!$D$12=List!$B$3,C26,B26)</f>
        <v xml:space="preserve">Useful Link </v>
      </c>
      <c r="E26" s="31"/>
    </row>
    <row r="27" spans="2:5">
      <c r="B27" s="24" t="s">
        <v>148</v>
      </c>
      <c r="C27" s="24"/>
      <c r="D27" s="24" t="str">
        <f>IF('Timesheet - Bileog ama'!$D$12=List!$B$3,C27,B27)</f>
        <v>Click here for "How to know if you are resident for tax purposes"</v>
      </c>
    </row>
    <row r="28" spans="2:5" ht="41.25" customHeight="1">
      <c r="B28" s="24" t="s">
        <v>7</v>
      </c>
      <c r="C28" s="24"/>
      <c r="D28" s="24" t="str">
        <f>IF('Timesheet - Bileog ama'!$D$12=List!$B$3,C28,B28)</f>
        <v>Click here for information about being taxed without a PPSN or for the steps to apply for a PPSN</v>
      </c>
    </row>
    <row r="29" spans="2:5" ht="15" customHeight="1">
      <c r="B29" s="24" t="s">
        <v>149</v>
      </c>
      <c r="C29" s="24"/>
      <c r="D29" s="24" t="str">
        <f>IF('Timesheet - Bileog ama'!$D$12=List!$B$3,C29,B29)</f>
        <v>Guidance for tax residents is outlined on this link</v>
      </c>
    </row>
    <row r="30" spans="2:5">
      <c r="B30" s="24" t="s">
        <v>150</v>
      </c>
      <c r="C30" s="24"/>
      <c r="D30" s="24" t="str">
        <f>IF('Timesheet - Bileog ama'!$D$12=List!$B$3,C30,B30)</f>
        <v>Guidance for non-tax residents is outlined on this link</v>
      </c>
    </row>
    <row r="31" spans="2:5">
      <c r="B31" s="24" t="s">
        <v>203</v>
      </c>
      <c r="C31" s="24"/>
      <c r="D31" s="24" t="str">
        <f>IF('Timesheet - Bileog ama'!$D$12=List!$B$3,C31,B31)</f>
        <v>How to avoid emergency or incorrect tax</v>
      </c>
    </row>
    <row r="32" spans="2:5">
      <c r="B32" s="24" t="s">
        <v>204</v>
      </c>
      <c r="C32" s="24"/>
      <c r="D32" s="24" t="str">
        <f>IF('Timesheet - Bileog ama'!$D$12=List!$B$3,C32,B32)</f>
        <v>Payment Dates</v>
      </c>
    </row>
    <row r="33" spans="2:5">
      <c r="B33" s="24" t="s">
        <v>205</v>
      </c>
      <c r="C33" s="24"/>
      <c r="D33" s="24" t="str">
        <f>IF('Timesheet - Bileog ama'!$D$12=List!$B$3,C33,B33)</f>
        <v>Payroll Deadlines</v>
      </c>
    </row>
    <row r="34" spans="2:5">
      <c r="B34" s="24" t="s">
        <v>206</v>
      </c>
      <c r="C34" s="24"/>
      <c r="D34" s="24" t="str">
        <f>IF('Timesheet - Bileog ama'!$D$12=List!$B$3,C34,B34)</f>
        <v>Online Payslips</v>
      </c>
    </row>
    <row r="35" spans="2:5">
      <c r="B35" s="24" t="s">
        <v>196</v>
      </c>
      <c r="C35" s="24"/>
      <c r="D35" s="24" t="str">
        <f>IF('Timesheet - Bileog ama'!$D$12=List!$B$3,C35,B35)</f>
        <v>QA302_3_4 Sustainable Travel Policy</v>
      </c>
    </row>
    <row r="36" spans="2:5">
      <c r="B36" s="24" t="s">
        <v>207</v>
      </c>
      <c r="C36" s="33"/>
      <c r="D36" s="24" t="str">
        <f>IF('Timesheet - Bileog ama'!$D$12=List!$B$3,C36,B36)</f>
        <v>Useful Link to Information Solutions and Services (ISS) Website</v>
      </c>
    </row>
    <row r="37" spans="2:5">
      <c r="B37" s="24" t="s">
        <v>208</v>
      </c>
      <c r="C37" s="33"/>
      <c r="D37" s="24" t="str">
        <f>IF('Timesheet - Bileog ama'!$D$12=List!$B$3,C37,B37)</f>
        <v>Activate your Campus Account</v>
      </c>
    </row>
    <row r="38" spans="2:5" ht="31.5">
      <c r="B38" s="58" t="s">
        <v>342</v>
      </c>
      <c r="C38" s="58"/>
      <c r="D38" s="24" t="str">
        <f>IF('Timesheet - Bileog ama'!$D$12=List!$B$3,C38,B38)</f>
        <v>Step 1: Quality Programme Reviewers, please answer below questions to determine the correct payment process</v>
      </c>
    </row>
    <row r="39" spans="2:5">
      <c r="B39" s="35" t="s">
        <v>209</v>
      </c>
      <c r="C39" s="35"/>
      <c r="D39" s="24" t="str">
        <f>IF('Timesheet - Bileog ama'!$D$12=List!$B$3,C39,B39)</f>
        <v>Questions to determine the correct payment process for your claim</v>
      </c>
    </row>
    <row r="40" spans="2:5">
      <c r="B40" s="35" t="s">
        <v>210</v>
      </c>
      <c r="C40" s="36"/>
      <c r="D40" s="24" t="str">
        <f>IF('Timesheet - Bileog ama'!$D$12=List!$B$3,C40,B40)</f>
        <v>Select the relevant answer for the questions in this section</v>
      </c>
    </row>
    <row r="41" spans="2:5" ht="31.5">
      <c r="B41" s="37" t="s">
        <v>211</v>
      </c>
      <c r="C41" s="38"/>
      <c r="D41" s="24" t="str">
        <f>IF('Timesheet - Bileog ama'!$D$12=List!$B$3,C41,B41)</f>
        <v>Error:*** See previous question as this form may not be applicable, please do not go any further***</v>
      </c>
    </row>
    <row r="42" spans="2:5" ht="28.5" customHeight="1">
      <c r="B42" s="59" t="s">
        <v>373</v>
      </c>
      <c r="C42" s="59"/>
      <c r="D42" s="24" t="str">
        <f>IF('Timesheet - Bileog ama'!$D$12=List!$B$3,C42,B42)</f>
        <v xml:space="preserve">(Q1) Are you a resident in Republic of Ireland for Tax purposes?* </v>
      </c>
    </row>
    <row r="43" spans="2:5" ht="67.5" customHeight="1">
      <c r="B43" s="39" t="s">
        <v>212</v>
      </c>
      <c r="C43" s="39"/>
      <c r="D43" s="24" t="str">
        <f>IF('Timesheet - Bileog ama'!$D$12=List!$B$3,C43,B43)</f>
        <v>To determine tax residency in Ireland, consider whether you've spent 183 days or more in a tax year in Ireland or 280 days or more over the current tax year and the previous one combined. If you're present for 30 days or less in a tax year, you're not considered a tax resident in Ireland.</v>
      </c>
    </row>
    <row r="44" spans="2:5">
      <c r="B44" s="24" t="s">
        <v>6</v>
      </c>
      <c r="C44" s="24"/>
      <c r="D44" s="24" t="str">
        <f>IF('Timesheet - Bileog ama'!$D$12=List!$B$3,C44,B44)</f>
        <v>Select from dropdown list</v>
      </c>
    </row>
    <row r="45" spans="2:5">
      <c r="B45" s="40" t="s">
        <v>159</v>
      </c>
      <c r="C45" s="24"/>
      <c r="D45" s="24" t="str">
        <f>IF('Timesheet - Bileog ama'!$D$12=List!$B$3,C45,B45)</f>
        <v>Yes (Skip Q.2 &amp; Q.3 and Answer Q.4)</v>
      </c>
    </row>
    <row r="46" spans="2:5">
      <c r="B46" s="40" t="s">
        <v>2</v>
      </c>
      <c r="C46" s="24"/>
      <c r="D46" s="24" t="str">
        <f>IF('Timesheet - Bileog ama'!$D$12=List!$B$3,C46,B46)</f>
        <v>No (Answer Q.2)</v>
      </c>
    </row>
    <row r="47" spans="2:5" ht="31.5">
      <c r="B47" s="59" t="s">
        <v>332</v>
      </c>
      <c r="C47" s="59"/>
      <c r="D47" s="24" t="str">
        <f>IF('Timesheet - Bileog ama'!$D$12=List!$B$3,C47,B47)</f>
        <v>(Q2) Did you travel to Republic of Ireland to perform any work-related duties or tasks?*</v>
      </c>
    </row>
    <row r="48" spans="2:5">
      <c r="B48" s="24" t="s">
        <v>6</v>
      </c>
      <c r="C48" s="24"/>
      <c r="D48" s="24" t="str">
        <f>IF('Timesheet - Bileog ama'!$D$12=List!$B$3,C48,B48)</f>
        <v>Select from dropdown list</v>
      </c>
      <c r="E48" s="19" t="str">
        <f>IF('Timesheet - Bileog ama'!$E$25=List!$D$45, IF('Timesheet - Bileog ama'!$E$26="Complete", D47, D48), IF('Timesheet - Bileog ama'!$E$25=List!$D$46, D48, D41))</f>
        <v>Error:*** See previous question as this form may not be applicable, please do not go any further***</v>
      </c>
    </row>
    <row r="49" spans="2:5">
      <c r="B49" s="40" t="s">
        <v>3</v>
      </c>
      <c r="C49" s="24"/>
      <c r="D49" s="24" t="str">
        <f>IF('Timesheet - Bileog ama'!$D$12=List!$B$3,C49,B49)</f>
        <v>Yes (Answer Q.3)</v>
      </c>
      <c r="E49" s="19" t="str">
        <f>IF('Timesheet - Bileog ama'!$E$25=List!$D$45, IF('Timesheet - Bileog ama'!$E$26="Complete", D48, D49), IF('Timesheet - Bileog ama'!$E$25=List!$D$46, D49, D41))</f>
        <v>Error:*** See previous question as this form may not be applicable, please do not go any further***</v>
      </c>
    </row>
    <row r="50" spans="2:5">
      <c r="B50" s="40" t="s">
        <v>292</v>
      </c>
      <c r="C50" s="24"/>
      <c r="D50" s="24" t="str">
        <f>IF('Timesheet - Bileog ama'!$D$12=List!$B$3,C50,B50)</f>
        <v>No (Skip Q.3 to Q.6 - Go to Step 3)</v>
      </c>
      <c r="E50" s="19" t="str">
        <f>IF('Timesheet - Bileog ama'!$E$25=List!$D$45, IF('Timesheet - Bileog ama'!$E$26="Complete", D49, D50), IF('Timesheet - Bileog ama'!$E$25=List!$D$46, D50, D41))</f>
        <v>Error:*** See previous question as this form may not be applicable, please do not go any further***</v>
      </c>
    </row>
    <row r="51" spans="2:5" ht="31.5">
      <c r="B51" s="59" t="s">
        <v>374</v>
      </c>
      <c r="C51" s="59"/>
      <c r="D51" s="24" t="str">
        <f>IF('Timesheet - Bileog ama'!$D$12=List!$B$3,C51,B51)</f>
        <v>(Q3) If you're not a tax resident of the Republic of Ireland, do you have an Irish PPS number?*</v>
      </c>
      <c r="E51" s="19"/>
    </row>
    <row r="52" spans="2:5">
      <c r="B52" s="24" t="s">
        <v>6</v>
      </c>
      <c r="C52" s="24"/>
      <c r="D52" s="24" t="str">
        <f>IF('Timesheet - Bileog ama'!$D$12=List!$B$3,C52,B52)</f>
        <v>Select from dropdown list</v>
      </c>
    </row>
    <row r="53" spans="2:5">
      <c r="B53" t="s">
        <v>165</v>
      </c>
      <c r="C53" s="24"/>
      <c r="D53" s="24" t="str">
        <f>IF('Timesheet - Bileog ama'!$D$12=List!$B$3,C53,B53)</f>
        <v>Yes (Answer Q.4)</v>
      </c>
    </row>
    <row r="54" spans="2:5">
      <c r="B54" t="s">
        <v>4</v>
      </c>
      <c r="C54" s="24"/>
      <c r="D54" s="24" t="str">
        <f>IF('Timesheet - Bileog ama'!$D$12=List!$B$3,C54,B54)</f>
        <v>No (I don't wish to apply for a PPSN - Answer Q.4)</v>
      </c>
    </row>
    <row r="55" spans="2:5">
      <c r="B55" s="59" t="s">
        <v>213</v>
      </c>
      <c r="C55" s="176"/>
      <c r="D55" s="24" t="str">
        <f>IF('Timesheet - Bileog ama'!$D$12=List!$B$3,C55,B55)</f>
        <v>(Q4)  Have you been paid by the University of Galway Payroll Office before?*</v>
      </c>
    </row>
    <row r="56" spans="2:5">
      <c r="B56" s="24" t="s">
        <v>6</v>
      </c>
      <c r="C56" s="24"/>
      <c r="D56" s="24" t="str">
        <f>IF('Timesheet - Bileog ama'!$D$12=List!$B$3,C56,B56)</f>
        <v>Select from dropdown list</v>
      </c>
    </row>
    <row r="57" spans="2:5">
      <c r="B57" t="s">
        <v>5</v>
      </c>
      <c r="C57" s="25"/>
      <c r="D57" s="24" t="str">
        <f>IF('Timesheet - Bileog ama'!$D$12=List!$B$3,C57,B57)</f>
        <v>Yes (Answer Q.5 and Q.6)</v>
      </c>
    </row>
    <row r="58" spans="2:5">
      <c r="B58" t="s">
        <v>290</v>
      </c>
      <c r="C58" s="24"/>
      <c r="D58" s="24" t="str">
        <f>IF('Timesheet - Bileog ama'!$D$12=List!$B$3,C58,B58)</f>
        <v>No (Skip Q.5 and Q.6 and go to step 3)</v>
      </c>
    </row>
    <row r="59" spans="2:5" ht="36.75" customHeight="1">
      <c r="B59" s="10" t="s">
        <v>214</v>
      </c>
      <c r="C59" s="24"/>
      <c r="D59" s="24" t="str">
        <f>IF('Timesheet - Bileog ama'!$D$12=List!$B$3,C59,B59)</f>
        <v>Note: Up until Q2 of 2022, the institution now known as the University of Galway was referred to as the National University of Ireland Galway (NUIG)</v>
      </c>
    </row>
    <row r="60" spans="2:5" ht="47.25">
      <c r="B60" s="59" t="s">
        <v>375</v>
      </c>
      <c r="C60" s="176"/>
      <c r="D60" s="24" t="str">
        <f>IF('Timesheet - Bileog ama'!$D$12=List!$B$3,C60,B60)</f>
        <v>(Q5) If YES to Q.4, please provide your unique University of Galway payroll ID number. This is essential for Payroll (Timesheet Bureau) payment processing.*</v>
      </c>
    </row>
    <row r="61" spans="2:5" ht="31.5">
      <c r="B61" s="24" t="s">
        <v>215</v>
      </c>
      <c r="C61" s="24"/>
      <c r="D61" s="24" t="str">
        <f>IF('Timesheet - Bileog ama'!$D$12=List!$B$3,C61,B61)</f>
        <v>Your six-digit payroll number can be found on bank transfers, or in communications from the HR team at casualsetups@universityofgalway.ie.</v>
      </c>
    </row>
    <row r="62" spans="2:5" ht="63">
      <c r="B62" s="59" t="s">
        <v>367</v>
      </c>
      <c r="C62" s="176"/>
      <c r="D62" s="24" t="str">
        <f>IF('Timesheet - Bileog ama'!$D$12=List!$B$3,C62,B62)</f>
        <v xml:space="preserve">(Q6) If you answered YES to question 4 and provided your Payroll ID, please confirm if any of your personal details have changed since your last payment. This includes, but is not limited to, changes in address, contact information, or banking details.*	</v>
      </c>
    </row>
    <row r="63" spans="2:5" ht="31.5">
      <c r="B63" s="39" t="s">
        <v>216</v>
      </c>
      <c r="C63" s="41"/>
      <c r="D63" s="24" t="str">
        <f>IF('Timesheet - Bileog ama'!$D$12=List!$B$3,C63,B63)</f>
        <v>If your payment is to be handled by either the Accounts Payable or Payroll Office, please ensure that Step 3 is fully completed</v>
      </c>
    </row>
    <row r="64" spans="2:5">
      <c r="B64" s="24" t="s">
        <v>6</v>
      </c>
      <c r="C64" s="24"/>
      <c r="D64" s="24" t="str">
        <f>IF('Timesheet - Bileog ama'!$D$12=List!$B$3,C64,B64)</f>
        <v>Select from dropdown list</v>
      </c>
    </row>
    <row r="65" spans="2:4">
      <c r="B65" s="24" t="s">
        <v>291</v>
      </c>
      <c r="C65" s="24"/>
      <c r="D65" s="24" t="str">
        <f>IF('Timesheet - Bileog ama'!$D$12=List!$B$3,C65,B65)</f>
        <v>Yes - Only enter details that have changed in step 3</v>
      </c>
    </row>
    <row r="66" spans="2:4">
      <c r="B66" s="24" t="s">
        <v>295</v>
      </c>
      <c r="C66" s="24"/>
      <c r="D66" s="24" t="str">
        <f>IF('Timesheet - Bileog ama'!$D$12=List!$B$3,C66,B66)</f>
        <v>No - Go to step 4 as no changes to my personal and bank details</v>
      </c>
    </row>
    <row r="67" spans="2:4">
      <c r="B67" s="24"/>
      <c r="C67" s="24"/>
      <c r="D67" s="24">
        <f>IF('Timesheet - Bileog ama'!$D$12=List!$B$3,C67,B67)</f>
        <v>0</v>
      </c>
    </row>
    <row r="68" spans="2:4" ht="31.5">
      <c r="B68" s="42" t="s">
        <v>179</v>
      </c>
      <c r="C68" s="24"/>
      <c r="D68" s="24" t="str">
        <f>IF('Timesheet - Bileog ama'!$D$12=List!$B$3,C68,B68)</f>
        <v>Please complete step 1 to determine the correct payment process (Accounts Payable or Payroll)</v>
      </c>
    </row>
    <row r="69" spans="2:4" ht="47.25">
      <c r="B69" s="24" t="s">
        <v>217</v>
      </c>
      <c r="C69" s="24"/>
      <c r="D69" s="24" t="str">
        <f>IF('Timesheet - Bileog ama'!$D$12=List!$B$3,C69,B69)</f>
        <v>Please proceed to the next step and ensure the details entered on this form are accurate to avoid any delay with your payment. This request will be paid by Accounts Payable Office</v>
      </c>
    </row>
    <row r="70" spans="2:4" ht="47.25">
      <c r="B70" s="24" t="s">
        <v>218</v>
      </c>
      <c r="C70" s="24"/>
      <c r="D70" s="24" t="str">
        <f>IF('Timesheet - Bileog ama'!$D$12=List!$B$3,C70,B70)</f>
        <v>Please proceed to the next step and ensure the details entered on this form are accurate to avoid any delay with your payment. This request will be paid by Payroll Office</v>
      </c>
    </row>
    <row r="71" spans="2:4" ht="31.5">
      <c r="B71" s="24" t="s">
        <v>179</v>
      </c>
      <c r="C71" s="24"/>
      <c r="D71" s="24" t="str">
        <f>IF('Timesheet - Bileog ama'!$D$12=List!$B$3,C71,B71)</f>
        <v>Please complete step 1 to determine the correct payment process (Accounts Payable or Payroll)</v>
      </c>
    </row>
    <row r="72" spans="2:4">
      <c r="B72" s="24"/>
      <c r="C72" s="24"/>
      <c r="D72" s="24">
        <f>IF('Timesheet - Bileog ama'!$D$12=List!$B$3,C72,B72)</f>
        <v>0</v>
      </c>
    </row>
    <row r="73" spans="2:4" ht="31.5">
      <c r="B73" s="34" t="s">
        <v>343</v>
      </c>
      <c r="C73" s="34"/>
      <c r="D73" s="24" t="str">
        <f>IF('Timesheet - Bileog ama'!$D$12=List!$B$3,C73,B73)</f>
        <v>Step 2: Quality Programme Reviewers, please enter accurate personal and banking information below</v>
      </c>
    </row>
    <row r="74" spans="2:4" ht="31.5">
      <c r="B74" s="35" t="s">
        <v>219</v>
      </c>
      <c r="C74" s="35"/>
      <c r="D74" s="24" t="str">
        <f>IF('Timesheet - Bileog ama'!$D$12=List!$B$3,C74,B74)</f>
        <v>All fields must be completed where applicable before submission.  Incomplete forms will be returned which will delay payment.</v>
      </c>
    </row>
    <row r="75" spans="2:4" ht="63">
      <c r="B75" s="24" t="s">
        <v>372</v>
      </c>
      <c r="C75" s="24"/>
      <c r="D75" s="24" t="str">
        <f>IF('Timesheet - Bileog ama'!$D$12=List!$B$3,C75,B75)</f>
        <v>If you're receiving payment via Accounts Payable or if this is your first setup by the University of Galway HR department, please complete step 2 in its entirety. Step 2 includes submitting all required information for payment processing.</v>
      </c>
    </row>
    <row r="76" spans="2:4">
      <c r="B76" s="24"/>
      <c r="C76" s="24"/>
      <c r="D76" s="24">
        <f>IF('Timesheet - Bileog ama'!$D$12=List!$B$3,C76,B76)</f>
        <v>0</v>
      </c>
    </row>
    <row r="77" spans="2:4">
      <c r="B77" s="43" t="s">
        <v>220</v>
      </c>
      <c r="C77" s="44"/>
      <c r="D77" s="24" t="str">
        <f>IF('Timesheet - Bileog ama'!$D$12=List!$B$3,C77,B77)</f>
        <v>For HR Use</v>
      </c>
    </row>
    <row r="78" spans="2:4">
      <c r="B78" s="56" t="s">
        <v>221</v>
      </c>
      <c r="C78" s="57"/>
      <c r="D78" s="24" t="str">
        <f>IF('Timesheet - Bileog ama'!$D$12=List!$B$3,C78,B78)</f>
        <v>Post Number</v>
      </c>
    </row>
    <row r="79" spans="2:4">
      <c r="B79" s="56">
        <v>206389</v>
      </c>
      <c r="C79" s="57"/>
      <c r="D79" s="24">
        <f>IF('Timesheet - Bileog ama'!$D$12=List!$B$3,C79,B79)</f>
        <v>206389</v>
      </c>
    </row>
    <row r="80" spans="2:4">
      <c r="B80" s="56" t="s">
        <v>222</v>
      </c>
      <c r="C80" s="57"/>
      <c r="D80" s="24" t="str">
        <f>IF('Timesheet - Bileog ama'!$D$12=List!$B$3,C80,B80)</f>
        <v>Category Type</v>
      </c>
    </row>
    <row r="81" spans="2:4">
      <c r="B81" s="56">
        <v>216</v>
      </c>
      <c r="C81" s="57"/>
      <c r="D81" s="24">
        <f>IF('Timesheet - Bileog ama'!$D$12=List!$B$3,C81,B81)</f>
        <v>216</v>
      </c>
    </row>
    <row r="82" spans="2:4">
      <c r="B82" s="43" t="s">
        <v>390</v>
      </c>
      <c r="C82" s="44"/>
      <c r="D82" s="24" t="str">
        <f>IF('Timesheet - Bileog ama'!$D$12=List!$B$3,C82,B82)</f>
        <v>Personal Details*</v>
      </c>
    </row>
    <row r="83" spans="2:4">
      <c r="B83" s="24" t="s">
        <v>293</v>
      </c>
      <c r="C83" s="25"/>
      <c r="D83" s="24" t="str">
        <f>IF('Timesheet - Bileog ama'!$D$12=List!$B$3,C83,B83)</f>
        <v>Forename</v>
      </c>
    </row>
    <row r="84" spans="2:4">
      <c r="B84" s="24" t="s">
        <v>376</v>
      </c>
      <c r="C84" s="25"/>
      <c r="D84" s="24" t="str">
        <f>IF('Timesheet - Bileog ama'!$D$12=List!$B$3,C84,B84)</f>
        <v>Surname*</v>
      </c>
    </row>
    <row r="85" spans="2:4">
      <c r="B85" s="24" t="s">
        <v>377</v>
      </c>
      <c r="C85" s="25"/>
      <c r="D85" s="24" t="str">
        <f>IF('Timesheet - Bileog ama'!$D$12=List!$B$3,C85,B85)</f>
        <v>Date of Birth*</v>
      </c>
    </row>
    <row r="86" spans="2:4">
      <c r="B86" s="24" t="s">
        <v>378</v>
      </c>
      <c r="C86" s="25"/>
      <c r="D86" s="24" t="str">
        <f>IF('Timesheet - Bileog ama'!$D$12=List!$B$3,C86,B86)</f>
        <v>Gender*</v>
      </c>
    </row>
    <row r="87" spans="2:4">
      <c r="B87" s="24" t="s">
        <v>379</v>
      </c>
      <c r="C87" s="25"/>
      <c r="D87" s="24" t="str">
        <f>IF('Timesheet - Bileog ama'!$D$12=List!$B$3,C87,B87)</f>
        <v>Nationality*</v>
      </c>
    </row>
    <row r="88" spans="2:4">
      <c r="B88" s="24" t="s">
        <v>380</v>
      </c>
      <c r="C88" s="25"/>
      <c r="D88" s="24" t="str">
        <f>IF('Timesheet - Bileog ama'!$D$12=List!$B$3,C88,B88)</f>
        <v>Home Address Line 1*</v>
      </c>
    </row>
    <row r="89" spans="2:4">
      <c r="B89" s="24" t="s">
        <v>381</v>
      </c>
      <c r="C89" s="25"/>
      <c r="D89" s="24" t="str">
        <f>IF('Timesheet - Bileog ama'!$D$12=List!$B$3,C89,B89)</f>
        <v>Home Address Line 2*</v>
      </c>
    </row>
    <row r="90" spans="2:4">
      <c r="B90" s="24" t="s">
        <v>382</v>
      </c>
      <c r="C90" s="25"/>
      <c r="D90" s="24" t="str">
        <f>IF('Timesheet - Bileog ama'!$D$12=List!$B$3,C90,B90)</f>
        <v>City*</v>
      </c>
    </row>
    <row r="91" spans="2:4">
      <c r="B91" s="24" t="s">
        <v>383</v>
      </c>
      <c r="C91" s="25"/>
      <c r="D91" s="24" t="str">
        <f>IF('Timesheet - Bileog ama'!$D$12=List!$B$3,C91,B91)</f>
        <v>Eircode / Post Code*</v>
      </c>
    </row>
    <row r="92" spans="2:4">
      <c r="B92" s="24" t="s">
        <v>384</v>
      </c>
      <c r="C92" s="25"/>
      <c r="D92" s="24" t="str">
        <f>IF('Timesheet - Bileog ama'!$D$12=List!$B$3,C92,B92)</f>
        <v>Country*</v>
      </c>
    </row>
    <row r="93" spans="2:4">
      <c r="B93" s="24" t="s">
        <v>385</v>
      </c>
      <c r="C93" s="25"/>
      <c r="D93" s="24" t="str">
        <f>IF('Timesheet - Bileog ama'!$D$12=List!$B$3,C93,B93)</f>
        <v>Phone Number*</v>
      </c>
    </row>
    <row r="94" spans="2:4">
      <c r="B94" s="24" t="s">
        <v>386</v>
      </c>
      <c r="C94" s="25"/>
      <c r="D94" s="24" t="str">
        <f>IF('Timesheet - Bileog ama'!$D$12=List!$B$3,C94,B94)</f>
        <v>Email Address*</v>
      </c>
    </row>
    <row r="95" spans="2:4">
      <c r="B95" s="24" t="s">
        <v>378</v>
      </c>
      <c r="C95" s="25"/>
      <c r="D95" s="24" t="str">
        <f>IF('Timesheet - Bileog ama'!$D$12=List!$B$3,C95,B95)</f>
        <v>Gender*</v>
      </c>
    </row>
    <row r="96" spans="2:4">
      <c r="B96" s="24" t="s">
        <v>6</v>
      </c>
      <c r="C96" s="25"/>
      <c r="D96" s="24" t="str">
        <f>IF('Timesheet - Bileog ama'!$D$12=List!$B$3,C96,B96)</f>
        <v>Select from dropdown list</v>
      </c>
    </row>
    <row r="97" spans="2:4">
      <c r="B97" s="24" t="s">
        <v>387</v>
      </c>
      <c r="C97" s="25"/>
      <c r="D97" s="24" t="str">
        <f>IF('Timesheet - Bileog ama'!$D$12=List!$B$3,C97,B97)</f>
        <v>Male</v>
      </c>
    </row>
    <row r="98" spans="2:4">
      <c r="B98" s="24" t="s">
        <v>388</v>
      </c>
      <c r="D98" s="24" t="str">
        <f>IF('Timesheet - Bileog ama'!$D$12=List!$B$3,C98,B98)</f>
        <v>Female</v>
      </c>
    </row>
    <row r="99" spans="2:4">
      <c r="B99" s="24" t="s">
        <v>389</v>
      </c>
      <c r="C99" s="25"/>
      <c r="D99" s="24" t="str">
        <f>IF('Timesheet - Bileog ama'!$D$12=List!$B$3,C99,B99)</f>
        <v>Prefer not to say</v>
      </c>
    </row>
    <row r="100" spans="2:4">
      <c r="B100" s="24"/>
      <c r="C100" s="25"/>
      <c r="D100" s="24">
        <f>IF('Timesheet - Bileog ama'!$D$12=List!$B$3,C100,B100)</f>
        <v>0</v>
      </c>
    </row>
    <row r="101" spans="2:4">
      <c r="B101" s="43" t="s">
        <v>391</v>
      </c>
      <c r="C101" s="44"/>
      <c r="D101" s="24" t="str">
        <f>IF('Timesheet - Bileog ama'!$D$12=List!$B$3,C101,B101)</f>
        <v>Irish Tax details*</v>
      </c>
    </row>
    <row r="102" spans="2:4" ht="31.5">
      <c r="B102" s="43" t="s">
        <v>223</v>
      </c>
      <c r="C102" s="44"/>
      <c r="D102" s="24" t="str">
        <f>IF('Timesheet - Bileog ama'!$D$12=List!$B$3,C102,B102)</f>
        <v>Compulsory when process by Payroll Office (Timesheets Bureau team)</v>
      </c>
    </row>
    <row r="103" spans="2:4">
      <c r="B103" s="24" t="s">
        <v>392</v>
      </c>
      <c r="C103" s="25"/>
      <c r="D103" s="24" t="str">
        <f>IF('Timesheet - Bileog ama'!$D$12=List!$B$3,C103,B103)</f>
        <v>PPS Number*</v>
      </c>
    </row>
    <row r="104" spans="2:4" ht="31.5">
      <c r="B104" s="24" t="s">
        <v>7</v>
      </c>
      <c r="C104" s="25"/>
      <c r="D104" s="24" t="str">
        <f>IF('Timesheet - Bileog ama'!$D$12=List!$B$3,C104,B104)</f>
        <v>Click here for information about being taxed without a PPSN or for the steps to apply for a PPSN</v>
      </c>
    </row>
    <row r="105" spans="2:4">
      <c r="B105" s="24" t="s">
        <v>393</v>
      </c>
      <c r="C105" s="25"/>
      <c r="D105" s="24" t="str">
        <f>IF('Timesheet - Bileog ama'!$D$12=List!$B$3,C105,B105)</f>
        <v>PRSI Class*</v>
      </c>
    </row>
    <row r="106" spans="2:4">
      <c r="B106" s="24" t="s">
        <v>224</v>
      </c>
      <c r="C106" s="25"/>
      <c r="D106" s="24" t="str">
        <f>IF('Timesheet - Bileog ama'!$D$12=List!$B$3,C106,B106)</f>
        <v>The different classes of Pay-Related Social Insurance (PRSI)</v>
      </c>
    </row>
    <row r="107" spans="2:4">
      <c r="B107" s="43" t="s">
        <v>394</v>
      </c>
      <c r="C107" s="44"/>
      <c r="D107" s="24" t="str">
        <f>IF('Timesheet - Bileog ama'!$D$12=List!$B$3,C107,B107)</f>
        <v>Bank Details*</v>
      </c>
    </row>
    <row r="108" spans="2:4">
      <c r="B108" s="24" t="s">
        <v>395</v>
      </c>
      <c r="C108" s="25"/>
      <c r="D108" s="24" t="str">
        <f>IF('Timesheet - Bileog ama'!$D$12=List!$B$3,C108,B108)</f>
        <v>Name of Account Holder*</v>
      </c>
    </row>
    <row r="109" spans="2:4" ht="31.5">
      <c r="B109" s="45" t="s">
        <v>319</v>
      </c>
      <c r="C109" s="46"/>
      <c r="D109" s="24" t="str">
        <f>IF('Timesheet - Bileog ama'!$D$12=List!$B$3,C109,B109)</f>
        <v>Note: The name of the Account Holder must match the name of the Quality Programme Reviewers as listed under the Personal Details section.</v>
      </c>
    </row>
    <row r="110" spans="2:4">
      <c r="B110" s="47" t="s">
        <v>396</v>
      </c>
      <c r="C110" s="48"/>
      <c r="D110" s="24" t="str">
        <f>IF('Timesheet - Bileog ama'!$D$12=List!$B$3,C110,B110)</f>
        <v>SEPA Payment Transfers: Ireland/ UK / EU</v>
      </c>
    </row>
    <row r="111" spans="2:4">
      <c r="B111" s="24" t="s">
        <v>397</v>
      </c>
      <c r="C111" s="25"/>
      <c r="D111" s="24" t="str">
        <f>IF('Timesheet - Bileog ama'!$D$12=List!$B$3,C111,B111)</f>
        <v>Bank Name*</v>
      </c>
    </row>
    <row r="112" spans="2:4">
      <c r="B112" s="24" t="s">
        <v>398</v>
      </c>
      <c r="C112" s="25"/>
      <c r="D112" s="24" t="str">
        <f>IF('Timesheet - Bileog ama'!$D$12=List!$B$3,C112,B112)</f>
        <v>Bank Address line 1*</v>
      </c>
    </row>
    <row r="113" spans="2:4">
      <c r="B113" s="24" t="s">
        <v>399</v>
      </c>
      <c r="C113" s="25"/>
      <c r="D113" s="24" t="str">
        <f>IF('Timesheet - Bileog ama'!$D$12=List!$B$3,C113,B113)</f>
        <v>Bank Address line 2*</v>
      </c>
    </row>
    <row r="114" spans="2:4">
      <c r="B114" s="24" t="s">
        <v>400</v>
      </c>
      <c r="C114" s="25"/>
      <c r="D114" s="24" t="str">
        <f>IF('Timesheet - Bileog ama'!$D$12=List!$B$3,C114,B114)</f>
        <v>Bank City*</v>
      </c>
    </row>
    <row r="115" spans="2:4">
      <c r="B115" s="24" t="s">
        <v>401</v>
      </c>
      <c r="C115" s="25"/>
      <c r="D115" s="24" t="str">
        <f>IF('Timesheet - Bileog ama'!$D$12=List!$B$3,C115,B115)</f>
        <v>IBAN*</v>
      </c>
    </row>
    <row r="116" spans="2:4">
      <c r="B116" s="24" t="s">
        <v>402</v>
      </c>
      <c r="C116" s="25"/>
      <c r="D116" s="24" t="str">
        <f>IF('Timesheet - Bileog ama'!$D$12=List!$B$3,C116,B116)</f>
        <v>Bank Swift/BIC*</v>
      </c>
    </row>
    <row r="117" spans="2:4">
      <c r="B117" s="24"/>
      <c r="C117" s="25"/>
      <c r="D117" s="24">
        <f>IF('Timesheet - Bileog ama'!$D$12=List!$B$3,C117,B117)</f>
        <v>0</v>
      </c>
    </row>
    <row r="118" spans="2:4">
      <c r="B118" s="47" t="s">
        <v>403</v>
      </c>
      <c r="C118" s="48"/>
      <c r="D118" s="24" t="str">
        <f>IF('Timesheet - Bileog ama'!$D$12=List!$B$3,C118,B118)</f>
        <v>SEPA Payment Transfers:UK</v>
      </c>
    </row>
    <row r="119" spans="2:4">
      <c r="B119" s="24" t="s">
        <v>404</v>
      </c>
      <c r="C119" s="25"/>
      <c r="D119" s="24" t="str">
        <f>IF('Timesheet - Bileog ama'!$D$12=List!$B$3,C119,B119)</f>
        <v>Bank Account No.*</v>
      </c>
    </row>
    <row r="120" spans="2:4">
      <c r="B120" s="24" t="s">
        <v>405</v>
      </c>
      <c r="C120" s="25"/>
      <c r="D120" s="24" t="str">
        <f>IF('Timesheet - Bileog ama'!$D$12=List!$B$3,C120,B120)</f>
        <v>Bank Sort Code No.*</v>
      </c>
    </row>
    <row r="121" spans="2:4">
      <c r="B121" s="24"/>
      <c r="C121" s="25"/>
      <c r="D121" s="24">
        <f>IF('Timesheet - Bileog ama'!$D$12=List!$B$3,C121,B121)</f>
        <v>0</v>
      </c>
    </row>
    <row r="122" spans="2:4">
      <c r="B122" s="47" t="s">
        <v>406</v>
      </c>
      <c r="C122" s="48"/>
      <c r="D122" s="24" t="str">
        <f>IF('Timesheet - Bileog ama'!$D$12=List!$B$3,C122,B122)</f>
        <v>For all other worldwide payments (Outside EU)</v>
      </c>
    </row>
    <row r="123" spans="2:4">
      <c r="B123" s="24" t="s">
        <v>407</v>
      </c>
      <c r="C123" s="25"/>
      <c r="D123" s="24" t="str">
        <f>IF('Timesheet - Bileog ama'!$D$12=List!$B$3,C123,B123)</f>
        <v>I Confirm Bank Accepts International Transfers*</v>
      </c>
    </row>
    <row r="124" spans="2:4">
      <c r="B124" s="24" t="s">
        <v>6</v>
      </c>
      <c r="C124" s="25"/>
      <c r="D124" s="24" t="str">
        <f>IF('Timesheet - Bileog ama'!$D$12=List!$B$3,C124,B124)</f>
        <v>Select from dropdown list</v>
      </c>
    </row>
    <row r="125" spans="2:4">
      <c r="B125" s="24" t="s">
        <v>225</v>
      </c>
      <c r="C125" s="25"/>
      <c r="D125" s="24" t="str">
        <f>IF('Timesheet - Bileog ama'!$D$12=List!$B$3,C125,B125)</f>
        <v>Yes</v>
      </c>
    </row>
    <row r="126" spans="2:4">
      <c r="B126" s="24" t="s">
        <v>226</v>
      </c>
      <c r="C126" s="25"/>
      <c r="D126" s="24" t="str">
        <f>IF('Timesheet - Bileog ama'!$D$12=List!$B$3,C126,B126)</f>
        <v>No</v>
      </c>
    </row>
    <row r="127" spans="2:4">
      <c r="B127" s="24" t="s">
        <v>404</v>
      </c>
      <c r="C127" s="25"/>
      <c r="D127" s="24" t="str">
        <f>IF('Timesheet - Bileog ama'!$D$12=List!$B$3,C127,B127)</f>
        <v>Bank Account No.*</v>
      </c>
    </row>
    <row r="128" spans="2:4">
      <c r="B128" s="24" t="s">
        <v>408</v>
      </c>
      <c r="C128" s="25"/>
      <c r="D128" s="24" t="str">
        <f>IF('Timesheet - Bileog ama'!$D$12=List!$B$3,C128,B128)</f>
        <v>Bank Routing Number*</v>
      </c>
    </row>
    <row r="129" spans="2:4">
      <c r="B129" s="24" t="s">
        <v>402</v>
      </c>
      <c r="C129" s="25"/>
      <c r="D129" s="24" t="str">
        <f>IF('Timesheet - Bileog ama'!$D$12=List!$B$3,C129,B129)</f>
        <v>Bank Swift/BIC*</v>
      </c>
    </row>
    <row r="130" spans="2:4">
      <c r="B130" s="24"/>
      <c r="C130" s="25"/>
      <c r="D130" s="24">
        <f>IF('Timesheet - Bileog ama'!$D$12=List!$B$3,C130,B130)</f>
        <v>0</v>
      </c>
    </row>
    <row r="131" spans="2:4" ht="31.5">
      <c r="B131" s="24" t="s">
        <v>227</v>
      </c>
      <c r="C131" s="25"/>
      <c r="D131" s="24" t="str">
        <f>IF('Timesheet - Bileog ama'!$D$12=List!$B$3,C131,B131)</f>
        <v>If it's Accounts Payable then they can process payments to non SEPA bank accounts, however Payroll can only pay to SEPA/Revolut bank details.</v>
      </c>
    </row>
    <row r="132" spans="2:4">
      <c r="B132" s="24"/>
      <c r="C132" s="25"/>
      <c r="D132" s="24">
        <f>IF('Timesheet - Bileog ama'!$D$12=List!$B$3,C132,B132)</f>
        <v>0</v>
      </c>
    </row>
    <row r="133" spans="2:4">
      <c r="B133" s="49" t="s">
        <v>228</v>
      </c>
      <c r="C133" s="25"/>
      <c r="D133" s="24" t="str">
        <f>IF('Timesheet - Bileog ama'!$D$12=List!$B$3,C133,B133)</f>
        <v>The differences between non-SEPA and SEPA transfers</v>
      </c>
    </row>
    <row r="134" spans="2:4">
      <c r="B134" s="49" t="s">
        <v>229</v>
      </c>
      <c r="C134" s="50"/>
      <c r="D134" s="24" t="str">
        <f>IF('Timesheet - Bileog ama'!$D$12=List!$B$3,C134,B134)</f>
        <v>SEPA Transfers:</v>
      </c>
    </row>
    <row r="135" spans="2:4">
      <c r="B135" s="24" t="s">
        <v>230</v>
      </c>
      <c r="C135" s="50"/>
      <c r="D135" s="24" t="str">
        <f>IF('Timesheet - Bileog ama'!$D$12=List!$B$3,C135,B135)</f>
        <v>Processed within 24 hours.</v>
      </c>
    </row>
    <row r="136" spans="2:4">
      <c r="B136" s="24" t="s">
        <v>231</v>
      </c>
      <c r="C136" s="50"/>
      <c r="D136" s="24" t="str">
        <f>IF('Timesheet - Bileog ama'!$D$12=List!$B$3,C136,B136)</f>
        <v>Typically free of charge.</v>
      </c>
    </row>
    <row r="137" spans="2:4" ht="31.5">
      <c r="B137" s="24" t="s">
        <v>232</v>
      </c>
      <c r="C137" s="50"/>
      <c r="D137" s="24" t="str">
        <f>IF('Timesheet - Bileog ama'!$D$12=List!$B$3,C137,B137)</f>
        <v>Covers EU countries and select others like Iceland, Switzerland, Norway, and Monaco.</v>
      </c>
    </row>
    <row r="138" spans="2:4">
      <c r="B138" s="49" t="s">
        <v>233</v>
      </c>
      <c r="C138" s="50"/>
      <c r="D138" s="24" t="str">
        <f>IF('Timesheet - Bileog ama'!$D$12=List!$B$3,C138,B138)</f>
        <v>Non-SEPA Transfers:</v>
      </c>
    </row>
    <row r="139" spans="2:4">
      <c r="B139" s="24" t="s">
        <v>234</v>
      </c>
      <c r="C139" s="50"/>
      <c r="D139" s="24" t="str">
        <f>IF('Timesheet - Bileog ama'!$D$12=List!$B$3,C139,B139)</f>
        <v>Take longer, around 1-5 working days.</v>
      </c>
    </row>
    <row r="140" spans="2:4">
      <c r="B140" s="24" t="s">
        <v>235</v>
      </c>
      <c r="C140" s="50"/>
      <c r="D140" s="24" t="str">
        <f>IF('Timesheet - Bileog ama'!$D$12=List!$B$3,C140,B140)</f>
        <v>Incur fees, which vary based on bank, payment method, and destination.</v>
      </c>
    </row>
    <row r="141" spans="2:4" ht="31.5">
      <c r="B141" s="24" t="s">
        <v>236</v>
      </c>
      <c r="C141" s="50"/>
      <c r="D141" s="24" t="str">
        <f>IF('Timesheet - Bileog ama'!$D$12=List!$B$3,C141,B141)</f>
        <v>Include cross-border transfers to countries outside the SEPA zone, often requiring intermediary banks.</v>
      </c>
    </row>
    <row r="142" spans="2:4">
      <c r="D142" s="24">
        <f>IF('Timesheet - Bileog ama'!$D$12=List!$B$3,C142,B142)</f>
        <v>0</v>
      </c>
    </row>
    <row r="143" spans="2:4">
      <c r="B143" s="24"/>
      <c r="C143" s="25"/>
      <c r="D143" s="24">
        <f>IF('Timesheet - Bileog ama'!$D$12=List!$B$3,C143,B143)</f>
        <v>0</v>
      </c>
    </row>
    <row r="144" spans="2:4">
      <c r="B144" s="34" t="s">
        <v>344</v>
      </c>
      <c r="C144" s="52"/>
      <c r="D144" s="24" t="str">
        <f>IF('Timesheet - Bileog ama'!$D$12=List!$B$3,C144,B144)</f>
        <v>Step 3: Quality Programme Reviewers, please provide below details</v>
      </c>
    </row>
    <row r="145" spans="2:6">
      <c r="B145" s="24" t="s">
        <v>303</v>
      </c>
      <c r="C145" s="25"/>
      <c r="D145" s="24" t="str">
        <f>IF('Timesheet - Bileog ama'!$D$12=List!$B$3,C145,B145)</f>
        <v>Quality Programme Reviewer's Home University Name*</v>
      </c>
    </row>
    <row r="146" spans="2:6" s="18" customFormat="1" ht="31.5">
      <c r="B146" s="24" t="s">
        <v>294</v>
      </c>
      <c r="C146" s="25"/>
      <c r="D146" s="24" t="str">
        <f>IF('Timesheet - Bileog ama'!$D$12=List!$B$3,C146,B146)</f>
        <v>Please provide the name of the School and the contact person within the University of Galway*</v>
      </c>
      <c r="F146" s="19"/>
    </row>
    <row r="147" spans="2:6" s="18" customFormat="1">
      <c r="B147" s="24" t="s">
        <v>304</v>
      </c>
      <c r="C147" s="25"/>
      <c r="D147" s="24" t="str">
        <f>IF('Timesheet - Bileog ama'!$D$12=List!$B$3,C147,B147)</f>
        <v>Quality Programme Reviewer's Register Email Address (Home University)*</v>
      </c>
      <c r="F147" s="19"/>
    </row>
    <row r="148" spans="2:6" s="18" customFormat="1" ht="47.25">
      <c r="B148" s="24" t="s">
        <v>237</v>
      </c>
      <c r="C148" s="25"/>
      <c r="D148" s="24" t="str">
        <f>IF('Timesheet - Bileog ama'!$D$12=List!$B$3,C148,B148)</f>
        <v>Please provide any relevant details pertaining to the work undertaken, including but not limited to maintaining Program/Subject/Student IDs/Names*</v>
      </c>
      <c r="F148" s="19"/>
    </row>
    <row r="149" spans="2:6" s="18" customFormat="1">
      <c r="B149" s="24" t="s">
        <v>238</v>
      </c>
      <c r="C149" s="25"/>
      <c r="D149" s="24" t="str">
        <f>IF('Timesheet - Bileog ama'!$D$12=List!$B$3,C149,B149)</f>
        <v>No. of days examining outside Ireland:</v>
      </c>
      <c r="F149" s="19"/>
    </row>
    <row r="150" spans="2:6" s="18" customFormat="1">
      <c r="B150" s="24" t="s">
        <v>239</v>
      </c>
      <c r="C150" s="25"/>
      <c r="D150" s="24" t="str">
        <f>IF('Timesheet - Bileog ama'!$D$12=List!$B$3,C150,B150)</f>
        <v>No. of days examining in Ireland:</v>
      </c>
      <c r="F150" s="19"/>
    </row>
    <row r="151" spans="2:6" s="18" customFormat="1">
      <c r="B151" s="24" t="s">
        <v>240</v>
      </c>
      <c r="C151" s="25"/>
      <c r="D151" s="24" t="str">
        <f>IF('Timesheet - Bileog ama'!$D$12=List!$B$3,C151,B151)</f>
        <v>No. of dissertations examined:</v>
      </c>
      <c r="F151" s="19"/>
    </row>
    <row r="152" spans="2:6" s="18" customFormat="1">
      <c r="B152" s="47" t="s">
        <v>241</v>
      </c>
      <c r="C152" s="25"/>
      <c r="D152" s="24" t="str">
        <f>IF('Timesheet - Bileog ama'!$D$12=List!$B$3,C152,B152)</f>
        <v>Have you submitted the Quality Report?*</v>
      </c>
      <c r="F152" s="19"/>
    </row>
    <row r="153" spans="2:6" s="18" customFormat="1">
      <c r="B153" s="24" t="s">
        <v>6</v>
      </c>
      <c r="C153" s="25"/>
      <c r="D153" s="24" t="str">
        <f>IF('Timesheet - Bileog ama'!$D$12=List!$B$3,C153,B153)</f>
        <v>Select from dropdown list</v>
      </c>
      <c r="F153" s="19"/>
    </row>
    <row r="154" spans="2:6" s="18" customFormat="1">
      <c r="B154" s="24" t="s">
        <v>1</v>
      </c>
      <c r="C154" s="25"/>
      <c r="D154" s="24" t="str">
        <f>IF('Timesheet - Bileog ama'!$D$12=List!$B$3,C154,B154)</f>
        <v xml:space="preserve">Yes </v>
      </c>
      <c r="F154" s="19"/>
    </row>
    <row r="155" spans="2:6" s="18" customFormat="1">
      <c r="B155" s="24" t="s">
        <v>242</v>
      </c>
      <c r="C155" s="25"/>
      <c r="D155" s="24" t="str">
        <f>IF('Timesheet - Bileog ama'!$D$12=List!$B$3,C155,B155)</f>
        <v xml:space="preserve">No </v>
      </c>
      <c r="F155" s="19"/>
    </row>
    <row r="156" spans="2:6" s="18" customFormat="1">
      <c r="B156" s="24" t="s">
        <v>243</v>
      </c>
      <c r="C156" s="25"/>
      <c r="D156" s="24" t="str">
        <f>IF('Timesheet - Bileog ama'!$D$12=List!$B$3,C156,B156)</f>
        <v>Other</v>
      </c>
      <c r="F156" s="19"/>
    </row>
    <row r="157" spans="2:6" s="18" customFormat="1" ht="31.5">
      <c r="B157" s="24" t="s">
        <v>244</v>
      </c>
      <c r="C157" s="25"/>
      <c r="D157" s="24" t="str">
        <f>IF('Timesheet - Bileog ama'!$D$12=List!$B$3,C157,B157)</f>
        <v>NOTE: Please be advised that payment processing is subject to the submission of quality reports to qualityoffice@universityofgalway.ie</v>
      </c>
      <c r="F157" s="19"/>
    </row>
    <row r="158" spans="2:6" s="18" customFormat="1">
      <c r="B158" s="24" t="s">
        <v>245</v>
      </c>
      <c r="C158" s="25"/>
      <c r="D158" s="24" t="str">
        <f>IF('Timesheet - Bileog ama'!$D$12=List!$B$3,C158,B158)</f>
        <v>Date of Quality Report Submission*</v>
      </c>
      <c r="F158" s="19"/>
    </row>
    <row r="159" spans="2:6" s="18" customFormat="1">
      <c r="B159" s="24" t="s">
        <v>246</v>
      </c>
      <c r="C159" s="25"/>
      <c r="D159" s="24" t="str">
        <f>IF('Timesheet - Bileog ama'!$D$12=List!$B$3,C159,B159)</f>
        <v>Date Format DD/MM/YYYY</v>
      </c>
      <c r="F159" s="19"/>
    </row>
    <row r="160" spans="2:6" s="18" customFormat="1" ht="31.5">
      <c r="B160" s="47" t="s">
        <v>306</v>
      </c>
      <c r="C160" s="48"/>
      <c r="D160" s="24" t="str">
        <f>IF('Timesheet - Bileog ama'!$D$12=List!$B$3,C160,B160)</f>
        <v>*I confirm that I have read and understand QA006 Review of Taught Programmes and QA302_3_4 Sustainable Travel Policy</v>
      </c>
      <c r="F160" s="19"/>
    </row>
    <row r="161" spans="2:6" s="18" customFormat="1">
      <c r="B161" s="51" t="s">
        <v>6</v>
      </c>
      <c r="C161" s="25"/>
      <c r="D161" s="24" t="str">
        <f>IF('Timesheet - Bileog ama'!$D$12=List!$B$3,C161,B161)</f>
        <v>Select from dropdown list</v>
      </c>
      <c r="F161" s="19"/>
    </row>
    <row r="162" spans="2:6" s="18" customFormat="1">
      <c r="B162" s="51" t="s">
        <v>1</v>
      </c>
      <c r="C162" s="25"/>
      <c r="D162" s="24" t="str">
        <f>IF('Timesheet - Bileog ama'!$D$12=List!$B$3,C162,B162)</f>
        <v xml:space="preserve">Yes </v>
      </c>
      <c r="F162" s="19"/>
    </row>
    <row r="163" spans="2:6" s="18" customFormat="1">
      <c r="B163" s="51" t="s">
        <v>242</v>
      </c>
      <c r="C163" s="25"/>
      <c r="D163" s="24" t="str">
        <f>IF('Timesheet - Bileog ama'!$D$12=List!$B$3,C163,B163)</f>
        <v xml:space="preserve">No </v>
      </c>
      <c r="F163" s="19"/>
    </row>
    <row r="164" spans="2:6" s="18" customFormat="1" ht="47.25">
      <c r="B164" s="47" t="s">
        <v>305</v>
      </c>
      <c r="C164" s="48"/>
      <c r="D164" s="24" t="str">
        <f>IF('Timesheet - Bileog ama'!$D$12=List!$B$3,C164,B164)</f>
        <v>*I acknowledge that I have reviewed and comprehended the University of Galway QA302_3_4 Sustainable Travel Policy, and I affirm compliance with its guidelines regarding expense reporting</v>
      </c>
      <c r="F164" s="19"/>
    </row>
    <row r="165" spans="2:6" s="18" customFormat="1">
      <c r="B165" s="51" t="s">
        <v>6</v>
      </c>
      <c r="C165" s="25"/>
      <c r="D165" s="24" t="str">
        <f>IF('Timesheet - Bileog ama'!$D$12=List!$B$3,C165,B165)</f>
        <v>Select from dropdown list</v>
      </c>
      <c r="F165" s="19"/>
    </row>
    <row r="166" spans="2:6" s="18" customFormat="1">
      <c r="B166" s="51" t="s">
        <v>1</v>
      </c>
      <c r="C166" s="25"/>
      <c r="D166" s="24" t="str">
        <f>IF('Timesheet - Bileog ama'!$D$12=List!$B$3,C166,B166)</f>
        <v xml:space="preserve">Yes </v>
      </c>
      <c r="F166" s="19"/>
    </row>
    <row r="167" spans="2:6" s="18" customFormat="1">
      <c r="B167" s="51" t="s">
        <v>242</v>
      </c>
      <c r="C167" s="25"/>
      <c r="D167" s="24" t="str">
        <f>IF('Timesheet - Bileog ama'!$D$12=List!$B$3,C167,B167)</f>
        <v xml:space="preserve">No </v>
      </c>
      <c r="F167" s="19"/>
    </row>
    <row r="168" spans="2:6" s="18" customFormat="1">
      <c r="B168" s="51" t="s">
        <v>247</v>
      </c>
      <c r="C168" s="25"/>
      <c r="D168" s="24" t="str">
        <f>IF('Timesheet - Bileog ama'!$D$12=List!$B$3,C168,B168)</f>
        <v>N/A no travel expenses</v>
      </c>
      <c r="F168" s="19"/>
    </row>
    <row r="169" spans="2:6" s="18" customFormat="1">
      <c r="B169" s="47" t="s">
        <v>307</v>
      </c>
      <c r="C169" s="48"/>
      <c r="D169" s="24" t="str">
        <f>IF('Timesheet - Bileog ama'!$D$12=List!$B$3,C169,B169)</f>
        <v>*Academic Year</v>
      </c>
      <c r="F169" s="19"/>
    </row>
    <row r="170" spans="2:6" s="18" customFormat="1">
      <c r="B170" s="51" t="s">
        <v>6</v>
      </c>
      <c r="C170" s="25"/>
      <c r="D170" s="24" t="str">
        <f>IF('Timesheet - Bileog ama'!$D$12=List!$B$3,C170,B170)</f>
        <v>Select from dropdown list</v>
      </c>
      <c r="F170" s="19"/>
    </row>
    <row r="171" spans="2:6" s="18" customFormat="1">
      <c r="B171" s="51" t="s">
        <v>0</v>
      </c>
      <c r="C171" s="25"/>
      <c r="D171" s="24" t="str">
        <f>IF('Timesheet - Bileog ama'!$D$12=List!$B$3,C171,B171)</f>
        <v>2023 - 2024</v>
      </c>
      <c r="F171" s="19"/>
    </row>
    <row r="172" spans="2:6" s="18" customFormat="1">
      <c r="B172" s="51" t="s">
        <v>248</v>
      </c>
      <c r="C172" s="25"/>
      <c r="D172" s="24" t="str">
        <f>IF('Timesheet - Bileog ama'!$D$12=List!$B$3,C172,B172)</f>
        <v>2022 - 2023</v>
      </c>
      <c r="F172" s="19"/>
    </row>
    <row r="173" spans="2:6" s="18" customFormat="1">
      <c r="B173" s="51" t="s">
        <v>308</v>
      </c>
      <c r="C173" s="25"/>
      <c r="D173" s="24" t="str">
        <f>IF('Timesheet - Bileog ama'!$D$12=List!$B$3,C173,B173)</f>
        <v>*Start of term</v>
      </c>
      <c r="F173" s="19"/>
    </row>
    <row r="174" spans="2:6" s="18" customFormat="1">
      <c r="B174" s="51" t="s">
        <v>309</v>
      </c>
      <c r="C174" s="25"/>
      <c r="D174" s="24" t="str">
        <f>IF('Timesheet - Bileog ama'!$D$12=List!$B$3,C174,B174)</f>
        <v>*End of term</v>
      </c>
      <c r="F174" s="19"/>
    </row>
    <row r="175" spans="2:6" s="18" customFormat="1">
      <c r="B175" s="51"/>
      <c r="C175" s="25"/>
      <c r="D175" s="24">
        <f>IF('Timesheet - Bileog ama'!$D$12=List!$B$3,C175,B175)</f>
        <v>0</v>
      </c>
      <c r="F175" s="19"/>
    </row>
    <row r="176" spans="2:6" s="18" customFormat="1">
      <c r="B176" s="34" t="s">
        <v>249</v>
      </c>
      <c r="C176" s="52"/>
      <c r="D176" s="24" t="str">
        <f>IF('Timesheet - Bileog ama'!$D$12=List!$B$3,C176,B176)</f>
        <v xml:space="preserve">Step 4: Details Required to Process Payment </v>
      </c>
      <c r="F176" s="19"/>
    </row>
    <row r="177" spans="2:6" s="18" customFormat="1">
      <c r="B177" s="24" t="s">
        <v>310</v>
      </c>
      <c r="C177" s="25"/>
      <c r="D177" s="24" t="str">
        <f>IF('Timesheet - Bileog ama'!$D$12=List!$B$3,C177,B177)</f>
        <v>Quality Programme Reviewers Name*</v>
      </c>
      <c r="F177" s="19"/>
    </row>
    <row r="178" spans="2:6" s="18" customFormat="1">
      <c r="B178" s="24" t="s">
        <v>311</v>
      </c>
      <c r="C178" s="25"/>
      <c r="D178" s="24" t="str">
        <f>IF('Timesheet - Bileog ama'!$D$12=List!$B$3,C178,B178)</f>
        <v xml:space="preserve">Quality Programme Reviewers Payroll ID Number* </v>
      </c>
      <c r="F178" s="19"/>
    </row>
    <row r="179" spans="2:6" s="18" customFormat="1" ht="31.5">
      <c r="B179" s="24" t="s">
        <v>312</v>
      </c>
      <c r="C179" s="25"/>
      <c r="D179" s="24" t="str">
        <f>IF('Timesheet - Bileog ama'!$D$12=List!$B$3,C179,B179)</f>
        <v>Quality Programme Reviewers, please enter the number of days worked (Whole number input required, e.g. 1)*</v>
      </c>
      <c r="F179" s="19"/>
    </row>
    <row r="180" spans="2:6" s="18" customFormat="1" ht="63">
      <c r="B180" s="24" t="s">
        <v>250</v>
      </c>
      <c r="C180" s="25"/>
      <c r="D180" s="24" t="str">
        <f>IF('Timesheet - Bileog ama'!$D$12=List!$B$3,C180,B180)</f>
        <v>Please enter the number of days worked, including both the days worked in the Ireland (including travel) and the days worked in your home country (outside Ireland). Ensure that the entered number corresponds to the actual total number of days worked.</v>
      </c>
      <c r="F180" s="19"/>
    </row>
    <row r="181" spans="2:6" s="18" customFormat="1" ht="94.5">
      <c r="B181" s="24" t="s">
        <v>251</v>
      </c>
      <c r="C181" s="25"/>
      <c r="D181" s="24" t="str">
        <f>IF('Timesheet - Bileog ama'!$D$12=List!$B$3,C181,B181)</f>
        <v>Please refer to the following rules:
-For Doctorate Degree (PhD/MD) examinations, such as Viva, you are allowed to claim 0.5 day for the Viva examination and an additional 0.5 day for review, totaling 1 day.
-As a Visiting/Virtual Fee Extern Examiner, the maximum payment allowable per visit is two days.</v>
      </c>
      <c r="F181" s="19"/>
    </row>
    <row r="182" spans="2:6" s="18" customFormat="1">
      <c r="B182" s="58" t="s">
        <v>412</v>
      </c>
      <c r="C182" s="58"/>
      <c r="D182" s="24" t="str">
        <f>IF('Timesheet - Bileog ama'!$D$12=List!$B$3,C182,B182)</f>
        <v>Step 3: Quality Programme Reviewers Detail of Work Undertaken</v>
      </c>
      <c r="F182" s="19"/>
    </row>
    <row r="183" spans="2:6" s="18" customFormat="1" ht="31.5">
      <c r="B183" s="59" t="s">
        <v>320</v>
      </c>
      <c r="C183" s="59"/>
      <c r="D183" s="24" t="str">
        <f>IF('Timesheet - Bileog ama'!$D$12=List!$B$3,C183,B183)</f>
        <v>Quality Programme Reviewers Detail of Work Undertaken (Doctorate Degree (PhD/ MD) Examination/ Visiting /Virtual Fee Extern Examiner)</v>
      </c>
      <c r="F183" s="19"/>
    </row>
    <row r="184" spans="2:6" s="18" customFormat="1" ht="31.5">
      <c r="B184" s="59" t="s">
        <v>321</v>
      </c>
      <c r="C184" s="59"/>
      <c r="D184" s="24" t="str">
        <f>IF('Timesheet - Bileog ama'!$D$12=List!$B$3,C184,B184)</f>
        <v>Quality Programme Reviewers Detail of Work Undertaken (Reading Fee for Minor Thesis/ Reading Fee for Research Master Thesis )</v>
      </c>
      <c r="F184" s="19"/>
    </row>
    <row r="185" spans="2:6" s="18" customFormat="1" ht="78.75">
      <c r="B185" s="49" t="s">
        <v>252</v>
      </c>
      <c r="C185" s="49"/>
      <c r="D185" s="24" t="str">
        <f>IF('Timesheet - Bileog ama'!$D$12=List!$B$3,C185,B185)</f>
        <v>If you are an Irish Tax Resident, you are not eligible to claim days performed outside the country (Q.1.). Please note that the combined total of days physically spent in Ireland (including travel) and days worked outside Ireland should not exceed the total number of days worked.</v>
      </c>
      <c r="F185" s="19"/>
    </row>
    <row r="186" spans="2:6" s="18" customFormat="1" ht="31.5">
      <c r="B186" s="24" t="s">
        <v>253</v>
      </c>
      <c r="C186" s="24"/>
      <c r="D186" s="24" t="str">
        <f>IF('Timesheet - Bileog ama'!$D$12=List!$B$3,C186,B186)</f>
        <v xml:space="preserve">***REQUEST FOR PAYMENT SHOULD BE SUBMITTED NO LATER THAN 3 MONTHS FOLLOWING COMPLITION OF THE WORK**  </v>
      </c>
      <c r="F186" s="19"/>
    </row>
    <row r="187" spans="2:6" s="18" customFormat="1" ht="31.5">
      <c r="B187" s="24" t="s">
        <v>254</v>
      </c>
      <c r="C187" s="24"/>
      <c r="D187" s="24" t="str">
        <f>IF('Timesheet - Bileog ama'!$D$12=List!$B$3,C187,B187)</f>
        <v>In Step 5 - select type of work, enter date worked (one date per row) and number of dates worked. This will calculate your pay in step 4.</v>
      </c>
      <c r="F187" s="19"/>
    </row>
    <row r="188" spans="2:6" s="18" customFormat="1" ht="63">
      <c r="B188" s="24" t="s">
        <v>252</v>
      </c>
      <c r="C188" s="24"/>
      <c r="D188" s="24" t="str">
        <f>IF('Timesheet - Bileog ama'!$D$12=List!$B$3,C188,B188)</f>
        <v>If you are an Irish Tax Resident, you are not eligible to claim days performed outside the country (Q.1.). Please note that the combined total of days physically spent in Ireland (including travel) and days worked outside Ireland should not exceed the total number of days worked.</v>
      </c>
      <c r="F188" s="19"/>
    </row>
    <row r="189" spans="2:6" s="18" customFormat="1">
      <c r="B189" s="24" t="s">
        <v>255</v>
      </c>
      <c r="C189" s="24"/>
      <c r="D189" s="24" t="str">
        <f>IF('Timesheet - Bileog ama'!$D$12=List!$B$3,C189,B189)</f>
        <v>Whole number input required, e.g. 1</v>
      </c>
      <c r="F189" s="19"/>
    </row>
    <row r="190" spans="2:6" s="18" customFormat="1">
      <c r="B190" s="24" t="s">
        <v>256</v>
      </c>
      <c r="C190" s="24"/>
      <c r="D190" s="24" t="str">
        <f>IF('Timesheet - Bileog ama'!$D$12=List!$B$3,C190,B190)</f>
        <v>Type of Work &amp; Description (select from dropdown list)*</v>
      </c>
      <c r="F190" s="19"/>
    </row>
    <row r="191" spans="2:6" s="18" customFormat="1">
      <c r="B191" s="24" t="s">
        <v>257</v>
      </c>
      <c r="C191" s="24"/>
      <c r="D191" s="24" t="str">
        <f>IF('Timesheet - Bileog ama'!$D$12=List!$B$3,C191,B191)</f>
        <v>Description of Work*</v>
      </c>
      <c r="F191" s="19"/>
    </row>
    <row r="192" spans="2:6" s="18" customFormat="1">
      <c r="B192" s="24" t="s">
        <v>258</v>
      </c>
      <c r="C192" s="24"/>
      <c r="D192" s="24" t="str">
        <f>IF('Timesheet - Bileog ama'!$D$12=List!$B$3,C192,B192)</f>
        <v>Fee Euro (€)</v>
      </c>
      <c r="F192" s="19"/>
    </row>
    <row r="193" spans="2:6" s="18" customFormat="1" ht="41.25" customHeight="1">
      <c r="B193" s="24" t="s">
        <v>323</v>
      </c>
      <c r="C193" s="25"/>
      <c r="D193" s="24" t="str">
        <f>IF('Timesheet - Bileog ama'!$D$12=List!$B$3,C193,B193)</f>
        <v>Enter Last Date of Work*
(DD-MM-YYYY)</v>
      </c>
      <c r="F193" s="19"/>
    </row>
    <row r="194" spans="2:6" s="18" customFormat="1">
      <c r="B194" s="24" t="s">
        <v>259</v>
      </c>
      <c r="C194" s="25"/>
      <c r="D194" s="24" t="str">
        <f>IF('Timesheet - Bileog ama'!$D$12=List!$B$3,C194,B194)</f>
        <v>Input One Date Per Line</v>
      </c>
      <c r="F194" s="19"/>
    </row>
    <row r="195" spans="2:6" s="18" customFormat="1" ht="31.5">
      <c r="B195" s="24" t="s">
        <v>260</v>
      </c>
      <c r="C195" s="24"/>
      <c r="D195" s="24" t="str">
        <f>IF('Timesheet - Bileog ama'!$D$12=List!$B$3,C195,B195)</f>
        <v>Number of days physically spent in Republic of Ireland (including travel) for work purposes (taxable in Ireland)</v>
      </c>
      <c r="F195" s="19"/>
    </row>
    <row r="196" spans="2:6" s="18" customFormat="1" ht="31.5">
      <c r="B196" s="24" t="s">
        <v>9</v>
      </c>
      <c r="C196" s="24"/>
      <c r="D196" s="24" t="str">
        <f>IF('Timesheet - Bileog ama'!$D$12=List!$B$3,C196,B196)</f>
        <v>Number of days work performed in home country (outside of Republic of Ireland)</v>
      </c>
      <c r="F196" s="19"/>
    </row>
    <row r="197" spans="2:6" s="18" customFormat="1">
      <c r="B197" s="24" t="s">
        <v>322</v>
      </c>
      <c r="C197" s="24"/>
      <c r="D197" s="24" t="str">
        <f>IF('Timesheet - Bileog ama'!$D$12=List!$B$3,C197,B197)</f>
        <v>Optional  (Additional information for Programme Director i.e. Module Codes)</v>
      </c>
      <c r="F197" s="19"/>
    </row>
    <row r="198" spans="2:6" s="18" customFormat="1" ht="31.5">
      <c r="B198" s="24" t="s">
        <v>10</v>
      </c>
      <c r="C198" s="24"/>
      <c r="D198" s="24" t="str">
        <f>IF('Timesheet - Bileog ama'!$D$12=List!$B$3,C198,B198)</f>
        <v>Fee Taxable in Ireland 
AP code: 2189</v>
      </c>
      <c r="F198" s="19"/>
    </row>
    <row r="199" spans="2:6" s="18" customFormat="1">
      <c r="B199" s="24" t="s">
        <v>261</v>
      </c>
      <c r="C199" s="24"/>
      <c r="D199" s="24" t="str">
        <f>IF('Timesheet - Bileog ama'!$D$12=List!$B$3,C199,B199)</f>
        <v>Payroll pay code: 2189</v>
      </c>
      <c r="F199" s="19"/>
    </row>
    <row r="200" spans="2:6" s="18" customFormat="1" ht="31.5">
      <c r="B200" s="24" t="s">
        <v>11</v>
      </c>
      <c r="C200" s="24"/>
      <c r="D200" s="24" t="str">
        <f>IF('Timesheet - Bileog ama'!$D$12=List!$B$3,C200,B200)</f>
        <v>Fee Non-Taxable in Ireland 
AP Code: 3921</v>
      </c>
      <c r="F200" s="19"/>
    </row>
    <row r="201" spans="2:6" s="18" customFormat="1">
      <c r="B201" s="24" t="s">
        <v>262</v>
      </c>
      <c r="C201" s="24"/>
      <c r="D201" s="24" t="str">
        <f>IF('Timesheet - Bileog ama'!$D$12=List!$B$3,C201,B201)</f>
        <v>Payroll pay code 2187</v>
      </c>
      <c r="F201" s="19"/>
    </row>
    <row r="202" spans="2:6">
      <c r="B202" s="24" t="s">
        <v>15</v>
      </c>
      <c r="C202" s="24"/>
      <c r="D202" s="24" t="str">
        <f>IF('Timesheet - Bileog ama'!$D$12=List!$B$3,C202,B202)</f>
        <v>Total Euro (€)</v>
      </c>
    </row>
    <row r="203" spans="2:6">
      <c r="B203" s="24" t="s">
        <v>16</v>
      </c>
      <c r="C203" s="24"/>
      <c r="D203" s="24" t="str">
        <f>IF('Timesheet - Bileog ama'!$D$12=List!$B$3,C203,B203)</f>
        <v>Grand Total for Fee (EURO)</v>
      </c>
    </row>
    <row r="204" spans="2:6" ht="78.75">
      <c r="B204" s="24" t="s">
        <v>263</v>
      </c>
      <c r="C204" s="24"/>
      <c r="D204" s="24" t="str">
        <f>IF('Timesheet - Bileog ama'!$D$12=List!$B$3,C204,B204)</f>
        <v xml:space="preserve">Please note that the timesheet Grand Total represents the Gross Pay, which is the total amount of money an employee receives before any taxes and deductions are subtracted. Net pay, on the other hand, refers to the final amount an employee receives after all taxes and deductions have been accounted for.						</v>
      </c>
    </row>
    <row r="205" spans="2:6">
      <c r="B205" s="24"/>
      <c r="C205" s="24"/>
      <c r="D205" s="24">
        <f>IF('Timesheet - Bileog ama'!$D$12=List!$B$3,C205,B205)</f>
        <v>0</v>
      </c>
    </row>
    <row r="206" spans="2:6" ht="31.5">
      <c r="B206" s="58" t="s">
        <v>413</v>
      </c>
      <c r="C206" s="58"/>
      <c r="D206" s="24" t="str">
        <f>IF('Timesheet - Bileog ama'!$D$12=List!$B$3,C206,B206)</f>
        <v xml:space="preserve">Step 4: Expenses if applicable (must be converted to Euro)  - Provide all receipts to the approver of this payment					</v>
      </c>
    </row>
    <row r="207" spans="2:6">
      <c r="B207" s="24" t="s">
        <v>264</v>
      </c>
      <c r="C207" s="24"/>
      <c r="D207" s="24" t="str">
        <f>IF('Timesheet - Bileog ama'!$D$12=List!$B$3,C207,B207)</f>
        <v>*Expenses Receipts:</v>
      </c>
    </row>
    <row r="208" spans="2:6" ht="63">
      <c r="B208" s="53" t="s">
        <v>265</v>
      </c>
      <c r="C208" s="54"/>
      <c r="D208" s="24" t="str">
        <f>IF('Timesheet - Bileog ama'!$D$12=List!$B$3,C208,B208)</f>
        <v>All travel receipts must be retained by the approver for auditing purposes. The approver will need to ensure all receipts are provided and in line with QA304 University T&amp;S Policy for visitors. Please provide both the Date of Travel Commenced and Date of Expenses.</v>
      </c>
    </row>
    <row r="209" spans="2:4" ht="63">
      <c r="B209" s="53" t="s">
        <v>266</v>
      </c>
      <c r="C209" s="54"/>
      <c r="D209" s="24" t="str">
        <f>IF('Timesheet - Bileog ama'!$D$12=List!$B$3,C209,B209)</f>
        <v xml:space="preserve">These rates essentially represent the maximum allowable tax-free reimbursement that employees can receive for the expenses they incur. This includes costs for accommodation, meals, and other essential expenditures related to their work-related travel. </v>
      </c>
    </row>
    <row r="210" spans="2:4">
      <c r="B210" s="53" t="s">
        <v>417</v>
      </c>
      <c r="C210" s="54"/>
      <c r="D210" s="24" t="str">
        <f>IF('Timesheet - Bileog ama'!$D$12=List!$B$3,C210,B210)</f>
        <v>Please provide travel details*</v>
      </c>
    </row>
    <row r="211" spans="2:4" ht="31.5">
      <c r="B211" s="24" t="s">
        <v>418</v>
      </c>
      <c r="C211" s="24"/>
      <c r="D211" s="24" t="str">
        <f>IF('Timesheet - Bileog ama'!$D$12=List!$B$3,C211,B211)</f>
        <v>Could you please provide the purpose of your recent trip as an Quality Programme Reviewers?*</v>
      </c>
    </row>
    <row r="212" spans="2:4">
      <c r="B212" s="24" t="s">
        <v>424</v>
      </c>
      <c r="C212" s="24"/>
      <c r="D212" s="24" t="str">
        <f>IF('Timesheet - Bileog ama'!$D$12=List!$B$3,C212,B212)</f>
        <v>Arrival in Ireland as per flight:*</v>
      </c>
    </row>
    <row r="213" spans="2:4">
      <c r="B213" s="24" t="s">
        <v>423</v>
      </c>
      <c r="C213" s="24"/>
      <c r="D213" s="24" t="str">
        <f>IF('Timesheet - Bileog ama'!$D$12=List!$B$3,C213,B213)</f>
        <v>Date of Arrival:*</v>
      </c>
    </row>
    <row r="214" spans="2:4">
      <c r="B214" s="24" t="s">
        <v>422</v>
      </c>
      <c r="C214" s="24"/>
      <c r="D214" s="24" t="str">
        <f>IF('Timesheet - Bileog ama'!$D$12=List!$B$3,C214,B214)</f>
        <v>Time of Arrival:*</v>
      </c>
    </row>
    <row r="215" spans="2:4">
      <c r="B215" s="24" t="s">
        <v>421</v>
      </c>
      <c r="C215" s="24"/>
      <c r="D215" s="24" t="str">
        <f>IF('Timesheet - Bileog ama'!$D$12=List!$B$3,C215,B215)</f>
        <v>Departure from Ireland as per flight:*</v>
      </c>
    </row>
    <row r="216" spans="2:4">
      <c r="B216" s="24" t="s">
        <v>420</v>
      </c>
      <c r="C216" s="24"/>
      <c r="D216" s="24" t="str">
        <f>IF('Timesheet - Bileog ama'!$D$12=List!$B$3,C216,B216)</f>
        <v>Date of Departure:*</v>
      </c>
    </row>
    <row r="217" spans="2:4">
      <c r="B217" s="24" t="s">
        <v>419</v>
      </c>
      <c r="C217" s="24"/>
      <c r="D217" s="24" t="str">
        <f>IF('Timesheet - Bileog ama'!$D$12=List!$B$3,C217,B217)</f>
        <v>Time of Departure:*</v>
      </c>
    </row>
    <row r="218" spans="2:4" ht="31.5">
      <c r="B218" s="24" t="s">
        <v>267</v>
      </c>
      <c r="C218" s="24"/>
      <c r="D218" s="24" t="str">
        <f>IF('Timesheet - Bileog ama'!$D$12=List!$B$3,C218,B218)</f>
        <v>This field will populate itself based on the arrival and departure information provided</v>
      </c>
    </row>
    <row r="219" spans="2:4" ht="47.25">
      <c r="B219" s="24" t="s">
        <v>335</v>
      </c>
      <c r="C219" s="24"/>
      <c r="D219" s="24" t="str">
        <f>IF('Timesheet - Bileog ama'!$D$12=List!$B$3,C219,B219)</f>
        <v>*Could you confirm if this stay was related to your role as a Quality Programme Reviewer for the University of Galway?  Also, please specify any personal travel during this time not eligible for reimbursement.</v>
      </c>
    </row>
    <row r="220" spans="2:4" ht="31.5">
      <c r="B220" s="24" t="s">
        <v>336</v>
      </c>
      <c r="C220" s="24"/>
      <c r="D220" s="24" t="str">
        <f>IF('Timesheet - Bileog ama'!$D$12=List!$B$3,C220,B220)</f>
        <v>*Please specify if trip expenses were self-funded or partially covered by your home or another university, and provide relevant contribution details</v>
      </c>
    </row>
    <row r="221" spans="2:4" ht="31.5">
      <c r="B221" s="24" t="s">
        <v>313</v>
      </c>
      <c r="C221" s="24"/>
      <c r="D221" s="24" t="str">
        <f>IF('Timesheet - Bileog ama'!$D$12=List!$B$3,C221,B221)</f>
        <v>*Can you specify which expenses were covered by your home university, if any, and which expenses you covered independently?</v>
      </c>
    </row>
    <row r="222" spans="2:4">
      <c r="B222" s="24" t="s">
        <v>268</v>
      </c>
      <c r="C222" s="24"/>
      <c r="D222" s="24" t="str">
        <f>IF('Timesheet - Bileog ama'!$D$12=List!$B$3,C222,B222)</f>
        <v>REIMBURSEMENT POLICY FOR ACCOMMODATION &amp; SUBSISTENCE</v>
      </c>
    </row>
    <row r="223" spans="2:4" ht="267.75">
      <c r="B223" s="24" t="s">
        <v>314</v>
      </c>
      <c r="C223" s="24"/>
      <c r="D223" s="24" t="str">
        <f>IF('Timesheet - Bileog ama'!$D$12=List!$B$3,C223,B223)</f>
        <v>Quality Programme Reviewers visiting the University of Galway are eligible for reimbursement of accommodation and subsistence expenses upon submission of itemized vouched receipts.
- Reimbursement Rates:
  - Until December 13th, 2023: €167 per 24 hours
  - From December 14th, 2023, onwards: €195 per 24 hours
- Reimbursement is limited to expenses essential for work as an Quality Programme Reviewers. Expenses outside this scope cannot be claimed.
- Coverage: Reimbursement includes accommodation and three meals per day.
- Diligence and Avoiding Double Claiming: Quality Programme Reviewers must ensure that their claims do not exceed actual costs and avoid double claiming, such as attempting to claim for meals already included in hotel bills.</v>
      </c>
    </row>
    <row r="224" spans="2:4" ht="47.25">
      <c r="B224" s="24" t="s">
        <v>269</v>
      </c>
      <c r="C224" s="24"/>
      <c r="D224" s="24" t="str">
        <f>IF('Timesheet - Bileog ama'!$D$12=List!$B$3,C224,B224)</f>
        <v>Effective January 15, 2024, Approval for Travel Arrangements: All international and domestic overnight travel arrangements require prior approval from the budget holder (refer to QA302 section 4.6 for details)</v>
      </c>
    </row>
    <row r="225" spans="2:4" ht="63">
      <c r="B225" s="24" t="s">
        <v>270</v>
      </c>
      <c r="C225" s="24"/>
      <c r="D225" s="24" t="str">
        <f>IF('Timesheet - Bileog ama'!$D$12=List!$B$3,C225,B225)</f>
        <v>Motor Travel Reimbursement: Motor travel reimbursement is only allowed when traveling within Ireland. The reimbursement rate for motor travel within Ireland is 41.8 cents per kilometer. In all other cases, public transport should be used.</v>
      </c>
    </row>
    <row r="226" spans="2:4" ht="31.5">
      <c r="B226" s="24" t="s">
        <v>271</v>
      </c>
      <c r="C226" s="24"/>
      <c r="D226" s="24" t="str">
        <f>IF('Timesheet - Bileog ama'!$D$12=List!$B$3,C226,B226)</f>
        <v>QA303 Sustainable Travel policy addresses the use of personal transport, could you explain why public transportation was not utilized in your case?*</v>
      </c>
    </row>
    <row r="227" spans="2:4">
      <c r="B227" s="166" t="s">
        <v>272</v>
      </c>
      <c r="C227" s="166"/>
      <c r="D227" s="24" t="str">
        <f>IF('Timesheet - Bileog ama'!$D$12=List!$B$3,C227,B227)</f>
        <v>Section D: Summary Information for Review:</v>
      </c>
    </row>
    <row r="228" spans="2:4">
      <c r="B228" s="24" t="s">
        <v>273</v>
      </c>
      <c r="C228" s="24"/>
      <c r="D228" s="24" t="str">
        <f>IF('Timesheet - Bileog ama'!$D$12=List!$B$3,C228,B228)</f>
        <v>Cost Centre</v>
      </c>
    </row>
    <row r="229" spans="2:4" ht="31.5">
      <c r="B229" s="24" t="s">
        <v>274</v>
      </c>
      <c r="C229" s="24"/>
      <c r="D229" s="24" t="str">
        <f>IF('Timesheet - Bileog ama'!$D$12=List!$B$3,C229,B229)</f>
        <v>It is not possible to amend this section. The details entered in section A, B &amp; C above will transfer to this section for review</v>
      </c>
    </row>
    <row r="230" spans="2:4">
      <c r="B230" s="24" t="s">
        <v>46</v>
      </c>
      <c r="C230" s="24"/>
      <c r="D230" s="24" t="str">
        <f>IF('Timesheet - Bileog ama'!$D$12=List!$B$3,C230,B230)</f>
        <v>Code</v>
      </c>
    </row>
    <row r="231" spans="2:4">
      <c r="B231" s="24" t="s">
        <v>275</v>
      </c>
      <c r="C231" s="25"/>
      <c r="D231" s="24" t="str">
        <f>IF('Timesheet - Bileog ama'!$D$12=List!$B$3,C231,B231)</f>
        <v>Type of Work</v>
      </c>
    </row>
    <row r="232" spans="2:4">
      <c r="B232" s="24" t="s">
        <v>276</v>
      </c>
      <c r="C232" s="24"/>
      <c r="D232" s="24" t="str">
        <f>IF('Timesheet - Bileog ama'!$D$12=List!$B$3,C232,B232)</f>
        <v>Rate Per Hour</v>
      </c>
    </row>
    <row r="233" spans="2:4">
      <c r="B233" s="24" t="s">
        <v>277</v>
      </c>
      <c r="C233" s="24"/>
      <c r="D233" s="24" t="str">
        <f>IF('Timesheet - Bileog ama'!$D$12=List!$B$3,C233,B233)</f>
        <v>Total Hours Worked</v>
      </c>
    </row>
    <row r="234" spans="2:4">
      <c r="B234" s="24" t="s">
        <v>278</v>
      </c>
      <c r="C234" s="24"/>
      <c r="D234" s="24" t="str">
        <f>IF('Timesheet - Bileog ama'!$D$12=List!$B$3,C234,B234)</f>
        <v>Value (Euro)</v>
      </c>
    </row>
    <row r="235" spans="2:4">
      <c r="B235" s="166" t="s">
        <v>450</v>
      </c>
      <c r="C235" s="166"/>
      <c r="D235" s="24" t="str">
        <f>IF('Timesheet - Bileog ama'!$D$12=List!$B$3,C235,B235)</f>
        <v>Step 5: Please review and confirm the summary of your claim:</v>
      </c>
    </row>
    <row r="236" spans="2:4">
      <c r="B236" s="244" t="s">
        <v>427</v>
      </c>
      <c r="D236" s="24" t="str">
        <f>IF('Timesheet - Bileog ama'!$D$12=List!$B$3,C236,B236)</f>
        <v>Accommodation: Number of Nights Stayed</v>
      </c>
    </row>
    <row r="237" spans="2:4">
      <c r="B237" s="51" t="s">
        <v>6</v>
      </c>
      <c r="D237" s="24" t="str">
        <f>IF('Timesheet - Bileog ama'!$D$12=List!$B$3,C237,B237)</f>
        <v>Select from dropdown list</v>
      </c>
    </row>
    <row r="238" spans="2:4">
      <c r="B238" s="51" t="s">
        <v>428</v>
      </c>
      <c r="D238" s="24" t="str">
        <f>IF('Timesheet - Bileog ama'!$D$12=List!$B$3,C238,B238)</f>
        <v>1 Night</v>
      </c>
    </row>
    <row r="239" spans="2:4">
      <c r="B239" s="51" t="s">
        <v>429</v>
      </c>
      <c r="D239" s="24" t="str">
        <f>IF('Timesheet - Bileog ama'!$D$12=List!$B$3,C239,B239)</f>
        <v>2 Nights</v>
      </c>
    </row>
    <row r="240" spans="2:4">
      <c r="B240" s="51" t="s">
        <v>430</v>
      </c>
      <c r="D240" s="24" t="str">
        <f>IF('Timesheet - Bileog ama'!$D$12=List!$B$3,C240,B240)</f>
        <v>3 Nights</v>
      </c>
    </row>
  </sheetData>
  <sheetProtection selectLockedCells="1" selectUnlockedCells="1"/>
  <hyperlinks>
    <hyperlink ref="B27" r:id="rId1" xr:uid="{6DCA76A6-5C0D-444F-9155-36061729ED9D}"/>
    <hyperlink ref="B28" r:id="rId2" display="https://www.universityofgalway.ie/payroll/externalexaminersprogrammereviewerssubjectspecialists/non-taxresidentcampusvisitors/howtoapplyforappsn/" xr:uid="{8AD6DC4F-5D31-4F63-BBF2-F891CB2FDF45}"/>
    <hyperlink ref="B30" r:id="rId3" xr:uid="{E61ECA7E-5D44-47BD-8455-51CDD063625D}"/>
    <hyperlink ref="B29" r:id="rId4" xr:uid="{41778450-47CB-419C-8540-58FC9712684C}"/>
  </hyperlinks>
  <pageMargins left="0.7" right="0.7" top="0.75" bottom="0.75" header="0.3" footer="0.3"/>
  <pageSetup paperSize="9"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D763D-EEF6-475E-BD6B-37979521D349}">
  <dimension ref="A1:D11"/>
  <sheetViews>
    <sheetView workbookViewId="0">
      <selection activeCell="A18" sqref="A18"/>
    </sheetView>
  </sheetViews>
  <sheetFormatPr defaultRowHeight="15.75"/>
  <cols>
    <col min="1" max="1" width="73.21875" customWidth="1"/>
    <col min="2" max="2" width="26.109375" customWidth="1"/>
    <col min="3" max="3" width="36.44140625" customWidth="1"/>
    <col min="4" max="4" width="29.109375" customWidth="1"/>
  </cols>
  <sheetData>
    <row r="1" spans="1:4">
      <c r="A1" s="14" t="s">
        <v>279</v>
      </c>
      <c r="B1" s="14" t="s">
        <v>32</v>
      </c>
      <c r="C1" s="14" t="s">
        <v>280</v>
      </c>
      <c r="D1" s="60"/>
    </row>
    <row r="2" spans="1:4" ht="31.5">
      <c r="A2" s="15" t="s">
        <v>6</v>
      </c>
      <c r="B2" s="16" t="s">
        <v>281</v>
      </c>
      <c r="C2" s="16" t="s">
        <v>281</v>
      </c>
      <c r="D2" s="61" t="s">
        <v>282</v>
      </c>
    </row>
    <row r="3" spans="1:4">
      <c r="A3" s="15" t="s">
        <v>283</v>
      </c>
      <c r="B3" s="16" t="s">
        <v>288</v>
      </c>
      <c r="C3" s="17">
        <v>3912</v>
      </c>
      <c r="D3" s="62" t="str">
        <f>_xlfn.CONCAT(C3&amp;B3)</f>
        <v>3912SUBSISTENCE_VOUCHED</v>
      </c>
    </row>
    <row r="4" spans="1:4">
      <c r="A4" s="15" t="s">
        <v>285</v>
      </c>
      <c r="B4" s="15" t="s">
        <v>284</v>
      </c>
      <c r="C4" s="55">
        <v>3910</v>
      </c>
      <c r="D4" s="62" t="str">
        <f t="shared" ref="D4:D11" si="0">_xlfn.CONCAT(C4&amp;B4)</f>
        <v>3910TRAVEL_VOUCHED</v>
      </c>
    </row>
    <row r="5" spans="1:4">
      <c r="A5" s="15" t="s">
        <v>537</v>
      </c>
      <c r="B5" s="16" t="s">
        <v>284</v>
      </c>
      <c r="C5" s="17">
        <v>3910</v>
      </c>
      <c r="D5" s="62" t="str">
        <f t="shared" si="0"/>
        <v>3910TRAVEL_VOUCHED</v>
      </c>
    </row>
    <row r="6" spans="1:4">
      <c r="A6" s="15" t="s">
        <v>286</v>
      </c>
      <c r="B6" s="16" t="s">
        <v>284</v>
      </c>
      <c r="C6" s="17">
        <v>3910</v>
      </c>
      <c r="D6" s="62" t="str">
        <f t="shared" si="0"/>
        <v>3910TRAVEL_VOUCHED</v>
      </c>
    </row>
    <row r="7" spans="1:4">
      <c r="A7" s="15" t="s">
        <v>287</v>
      </c>
      <c r="B7" s="16" t="s">
        <v>284</v>
      </c>
      <c r="C7" s="17">
        <v>3910</v>
      </c>
      <c r="D7" s="62" t="str">
        <f t="shared" si="0"/>
        <v>3910TRAVEL_VOUCHED</v>
      </c>
    </row>
    <row r="8" spans="1:4">
      <c r="A8" s="15" t="s">
        <v>485</v>
      </c>
      <c r="B8" s="16" t="s">
        <v>284</v>
      </c>
      <c r="C8" s="17">
        <v>3910</v>
      </c>
      <c r="D8" s="62" t="str">
        <f t="shared" si="0"/>
        <v>3910TRAVEL_VOUCHED</v>
      </c>
    </row>
    <row r="9" spans="1:4">
      <c r="A9" s="15" t="s">
        <v>493</v>
      </c>
      <c r="B9" s="16" t="s">
        <v>284</v>
      </c>
      <c r="C9" s="17">
        <v>3910</v>
      </c>
      <c r="D9" s="62" t="str">
        <f t="shared" si="0"/>
        <v>3910TRAVEL_VOUCHED</v>
      </c>
    </row>
    <row r="10" spans="1:4">
      <c r="A10" s="15" t="s">
        <v>435</v>
      </c>
      <c r="B10" s="16" t="s">
        <v>288</v>
      </c>
      <c r="C10" s="17">
        <v>3912</v>
      </c>
      <c r="D10" s="62" t="str">
        <f t="shared" si="0"/>
        <v>3912SUBSISTENCE_VOUCHED</v>
      </c>
    </row>
    <row r="11" spans="1:4">
      <c r="A11" s="297" t="s">
        <v>494</v>
      </c>
      <c r="B11" s="16" t="s">
        <v>495</v>
      </c>
      <c r="C11" s="17">
        <v>3921</v>
      </c>
      <c r="D11" s="62" t="str">
        <f t="shared" si="0"/>
        <v>3921Not Reported to Revenue</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577a7f1-068b-4063-ae58-86d80cf1e3c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C27D272B9608846B0D6ECAE12CBE2A4" ma:contentTypeVersion="15" ma:contentTypeDescription="Create a new document." ma:contentTypeScope="" ma:versionID="6d0c200429288697822b33f767281e35">
  <xsd:schema xmlns:xsd="http://www.w3.org/2001/XMLSchema" xmlns:xs="http://www.w3.org/2001/XMLSchema" xmlns:p="http://schemas.microsoft.com/office/2006/metadata/properties" xmlns:ns3="2577a7f1-068b-4063-ae58-86d80cf1e3c3" xmlns:ns4="ad6e7c03-0f5a-406f-a732-8d40bcc16b5a" targetNamespace="http://schemas.microsoft.com/office/2006/metadata/properties" ma:root="true" ma:fieldsID="fd1e0ea857d65313b32e52ecde6bef1e" ns3:_="" ns4:_="">
    <xsd:import namespace="2577a7f1-068b-4063-ae58-86d80cf1e3c3"/>
    <xsd:import namespace="ad6e7c03-0f5a-406f-a732-8d40bcc16b5a"/>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ObjectDetectorVersion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77a7f1-068b-4063-ae58-86d80cf1e3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6e7c03-0f5a-406f-a732-8d40bcc16b5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85DAC3-5577-4F92-BC50-C73326E4E765}">
  <ds:schemaRefs>
    <ds:schemaRef ds:uri="http://schemas.microsoft.com/office/2006/documentManagement/types"/>
    <ds:schemaRef ds:uri="http://purl.org/dc/dcmitype/"/>
    <ds:schemaRef ds:uri="http://schemas.microsoft.com/office/2006/metadata/properties"/>
    <ds:schemaRef ds:uri="http://purl.org/dc/terms/"/>
    <ds:schemaRef ds:uri="http://www.w3.org/XML/1998/namespace"/>
    <ds:schemaRef ds:uri="ad6e7c03-0f5a-406f-a732-8d40bcc16b5a"/>
    <ds:schemaRef ds:uri="http://purl.org/dc/elements/1.1/"/>
    <ds:schemaRef ds:uri="http://schemas.microsoft.com/office/infopath/2007/PartnerControls"/>
    <ds:schemaRef ds:uri="http://schemas.openxmlformats.org/package/2006/metadata/core-properties"/>
    <ds:schemaRef ds:uri="2577a7f1-068b-4063-ae58-86d80cf1e3c3"/>
  </ds:schemaRefs>
</ds:datastoreItem>
</file>

<file path=customXml/itemProps2.xml><?xml version="1.0" encoding="utf-8"?>
<ds:datastoreItem xmlns:ds="http://schemas.openxmlformats.org/officeDocument/2006/customXml" ds:itemID="{60D0FE29-9871-4C42-BFBE-85D131E0D9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77a7f1-068b-4063-ae58-86d80cf1e3c3"/>
    <ds:schemaRef ds:uri="ad6e7c03-0f5a-406f-a732-8d40bcc16b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031620-0CD8-4AAE-8EC6-436B3D62EE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Timesheet - Bileog ama</vt:lpstr>
      <vt:lpstr>Instructions</vt:lpstr>
      <vt:lpstr>Expenses</vt:lpstr>
      <vt:lpstr>Currency</vt:lpstr>
      <vt:lpstr>Sheet1</vt:lpstr>
      <vt:lpstr>List</vt:lpstr>
      <vt:lpstr>ExpensesTypes</vt:lpstr>
      <vt:lpstr>'Timesheet - Bileog ama'!Print_Area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Stachowiak, Natalia;timesheets.bureau@universityofgalway.ie</dc:creator>
  <cp:keywords/>
  <dc:description/>
  <cp:lastModifiedBy>Stachowiak, Natalia</cp:lastModifiedBy>
  <cp:revision/>
  <dcterms:created xsi:type="dcterms:W3CDTF">2019-06-20T11:23:19Z</dcterms:created>
  <dcterms:modified xsi:type="dcterms:W3CDTF">2025-08-07T21:03:20Z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0x0101000C27D272B9608846B0D6ECAE12CBE2A4</vt:lpwstr>
  </property>
  <property fmtid="{D5CDD505-2E9C-101B-9397-08002B2CF9AE}" pid="3" name="MediaServiceImageTags">
    <vt:lpwstr/>
  </property>
</Properties>
</file>